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0" windowWidth="18075" windowHeight="9900" activeTab="2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  <definedName name="_xlnm.Print_Area" localSheetId="2">'ПРИЛОЖЕНИЕ К СПРАВКЕ'!$A$1:$K$32</definedName>
    <definedName name="_xlnm.Print_Area" localSheetId="1">Расходы!$A$1:$N$118</definedName>
  </definedNames>
  <calcPr calcId="124519"/>
</workbook>
</file>

<file path=xl/calcChain.xml><?xml version="1.0" encoding="utf-8"?>
<calcChain xmlns="http://schemas.openxmlformats.org/spreadsheetml/2006/main">
  <c r="C78" i="7"/>
  <c r="B78"/>
  <c r="L72"/>
  <c r="H71"/>
  <c r="L69"/>
  <c r="H69"/>
  <c r="C69"/>
  <c r="B69"/>
  <c r="D69" s="1"/>
  <c r="L68"/>
  <c r="C68"/>
  <c r="D68" s="1"/>
  <c r="B68"/>
  <c r="L67"/>
  <c r="H67"/>
  <c r="C67"/>
  <c r="D67" s="1"/>
  <c r="B67"/>
  <c r="H66"/>
  <c r="C66"/>
  <c r="B66"/>
  <c r="H65"/>
  <c r="C65"/>
  <c r="D65" s="1"/>
  <c r="B65"/>
  <c r="H64"/>
  <c r="C64"/>
  <c r="B64"/>
  <c r="H63"/>
  <c r="C63"/>
  <c r="D63" s="1"/>
  <c r="B63"/>
  <c r="H62"/>
  <c r="C62"/>
  <c r="B62"/>
  <c r="L61"/>
  <c r="H61"/>
  <c r="C61"/>
  <c r="B61"/>
  <c r="K60"/>
  <c r="J60"/>
  <c r="G60"/>
  <c r="F60"/>
  <c r="C60"/>
  <c r="B60"/>
  <c r="L59"/>
  <c r="C59"/>
  <c r="B59"/>
  <c r="D59" s="1"/>
  <c r="J58"/>
  <c r="F58"/>
  <c r="B58"/>
  <c r="L57"/>
  <c r="H57"/>
  <c r="C57"/>
  <c r="B57"/>
  <c r="D57" s="1"/>
  <c r="L56"/>
  <c r="H56"/>
  <c r="C56"/>
  <c r="B56"/>
  <c r="D56" s="1"/>
  <c r="L55"/>
  <c r="H55"/>
  <c r="C55"/>
  <c r="D55" s="1"/>
  <c r="B55"/>
  <c r="H54"/>
  <c r="C54"/>
  <c r="B54"/>
  <c r="D54" s="1"/>
  <c r="L53"/>
  <c r="H53"/>
  <c r="D53"/>
  <c r="C53"/>
  <c r="B53"/>
  <c r="L52"/>
  <c r="C52"/>
  <c r="B52"/>
  <c r="D52" s="1"/>
  <c r="L51"/>
  <c r="H51"/>
  <c r="C51"/>
  <c r="B51"/>
  <c r="D51" s="1"/>
  <c r="L50"/>
  <c r="C50"/>
  <c r="B50"/>
  <c r="L49"/>
  <c r="H49"/>
  <c r="C49"/>
  <c r="B49"/>
  <c r="D49" s="1"/>
  <c r="L48"/>
  <c r="H48"/>
  <c r="C48"/>
  <c r="C45" s="1"/>
  <c r="B48"/>
  <c r="L47"/>
  <c r="H47"/>
  <c r="C47"/>
  <c r="B47"/>
  <c r="D47" s="1"/>
  <c r="H46"/>
  <c r="C46"/>
  <c r="D46" s="1"/>
  <c r="B46"/>
  <c r="K45"/>
  <c r="J45"/>
  <c r="G45"/>
  <c r="F45"/>
  <c r="H44"/>
  <c r="C44"/>
  <c r="D44" s="1"/>
  <c r="B44"/>
  <c r="L43"/>
  <c r="H43"/>
  <c r="C43"/>
  <c r="E50" s="1"/>
  <c r="B43"/>
  <c r="K42"/>
  <c r="L42" s="1"/>
  <c r="J42"/>
  <c r="G42"/>
  <c r="H42" s="1"/>
  <c r="F42"/>
  <c r="C42"/>
  <c r="B42"/>
  <c r="L40"/>
  <c r="H40"/>
  <c r="C40"/>
  <c r="B40"/>
  <c r="L39"/>
  <c r="H39"/>
  <c r="C39"/>
  <c r="B39"/>
  <c r="H38"/>
  <c r="C38"/>
  <c r="D38" s="1"/>
  <c r="B38"/>
  <c r="L37"/>
  <c r="H37"/>
  <c r="C37"/>
  <c r="D37" s="1"/>
  <c r="B37"/>
  <c r="L36"/>
  <c r="H36"/>
  <c r="C36"/>
  <c r="D36" s="1"/>
  <c r="B36"/>
  <c r="K35"/>
  <c r="L35" s="1"/>
  <c r="J35"/>
  <c r="G35"/>
  <c r="H35" s="1"/>
  <c r="F35"/>
  <c r="C35"/>
  <c r="D35" s="1"/>
  <c r="B35"/>
  <c r="L34"/>
  <c r="H34"/>
  <c r="C34"/>
  <c r="D34" s="1"/>
  <c r="B34"/>
  <c r="L33"/>
  <c r="C33"/>
  <c r="D33" s="1"/>
  <c r="B33"/>
  <c r="L32"/>
  <c r="C32"/>
  <c r="D32" s="1"/>
  <c r="B32"/>
  <c r="L31"/>
  <c r="H31"/>
  <c r="C31"/>
  <c r="D31" s="1"/>
  <c r="B31"/>
  <c r="L30"/>
  <c r="H30"/>
  <c r="C30"/>
  <c r="D30" s="1"/>
  <c r="B30"/>
  <c r="B28" s="1"/>
  <c r="H29"/>
  <c r="C29"/>
  <c r="D29" s="1"/>
  <c r="B29"/>
  <c r="K28"/>
  <c r="K12" s="1"/>
  <c r="J28"/>
  <c r="G28"/>
  <c r="G13" s="1"/>
  <c r="F28"/>
  <c r="C28"/>
  <c r="D28" s="1"/>
  <c r="L27"/>
  <c r="H27"/>
  <c r="C27"/>
  <c r="B27"/>
  <c r="L26"/>
  <c r="H26"/>
  <c r="C26"/>
  <c r="B26"/>
  <c r="L25"/>
  <c r="H25"/>
  <c r="C25"/>
  <c r="B25"/>
  <c r="L24"/>
  <c r="C24"/>
  <c r="D24" s="1"/>
  <c r="B24"/>
  <c r="L23"/>
  <c r="C23"/>
  <c r="B23"/>
  <c r="K22"/>
  <c r="J22"/>
  <c r="G22"/>
  <c r="F22"/>
  <c r="B22"/>
  <c r="H21"/>
  <c r="C21"/>
  <c r="B21"/>
  <c r="D21" s="1"/>
  <c r="H20"/>
  <c r="C20"/>
  <c r="B20"/>
  <c r="D20" s="1"/>
  <c r="H19"/>
  <c r="C19"/>
  <c r="B19"/>
  <c r="D19" s="1"/>
  <c r="L18"/>
  <c r="H18"/>
  <c r="C18"/>
  <c r="B18"/>
  <c r="D18" s="1"/>
  <c r="K17"/>
  <c r="J17"/>
  <c r="L17" s="1"/>
  <c r="G17"/>
  <c r="F17"/>
  <c r="H17" s="1"/>
  <c r="C17"/>
  <c r="B17"/>
  <c r="D17" s="1"/>
  <c r="L16"/>
  <c r="H16"/>
  <c r="C16"/>
  <c r="B16"/>
  <c r="D16" s="1"/>
  <c r="L15"/>
  <c r="H15"/>
  <c r="C15"/>
  <c r="B15"/>
  <c r="D15" s="1"/>
  <c r="K14"/>
  <c r="J14"/>
  <c r="L14" s="1"/>
  <c r="G14"/>
  <c r="I14" s="1"/>
  <c r="F14"/>
  <c r="H14" s="1"/>
  <c r="C14"/>
  <c r="B14"/>
  <c r="D14" s="1"/>
  <c r="J13"/>
  <c r="F13"/>
  <c r="J12"/>
  <c r="F12"/>
  <c r="J11"/>
  <c r="G11"/>
  <c r="I11" s="1"/>
  <c r="F11"/>
  <c r="H11" s="1"/>
  <c r="B11"/>
  <c r="C8" i="6"/>
  <c r="C7"/>
  <c r="C6"/>
  <c r="C59" i="5"/>
  <c r="C58"/>
  <c r="D50" i="7" l="1"/>
  <c r="L45"/>
  <c r="D48"/>
  <c r="F41"/>
  <c r="H45"/>
  <c r="J41"/>
  <c r="J73" s="1"/>
  <c r="I38"/>
  <c r="I37"/>
  <c r="I36"/>
  <c r="I34"/>
  <c r="I31"/>
  <c r="I30"/>
  <c r="I28"/>
  <c r="I22"/>
  <c r="I21"/>
  <c r="I19"/>
  <c r="I18"/>
  <c r="I16"/>
  <c r="I15"/>
  <c r="I40"/>
  <c r="I39"/>
  <c r="I29"/>
  <c r="I27"/>
  <c r="I26"/>
  <c r="I25"/>
  <c r="H13"/>
  <c r="I20"/>
  <c r="I17"/>
  <c r="M22"/>
  <c r="L12"/>
  <c r="B13"/>
  <c r="B12"/>
  <c r="C22"/>
  <c r="L22"/>
  <c r="D23"/>
  <c r="D25"/>
  <c r="D26"/>
  <c r="D27"/>
  <c r="H28"/>
  <c r="L28"/>
  <c r="D39"/>
  <c r="D40"/>
  <c r="D42"/>
  <c r="D43"/>
  <c r="B45"/>
  <c r="D45" s="1"/>
  <c r="E52"/>
  <c r="D60"/>
  <c r="H60"/>
  <c r="L60"/>
  <c r="D61"/>
  <c r="D62"/>
  <c r="D64"/>
  <c r="D66"/>
  <c r="I35"/>
  <c r="M35"/>
  <c r="K11"/>
  <c r="C12"/>
  <c r="G12"/>
  <c r="K13"/>
  <c r="M12" s="1"/>
  <c r="G58"/>
  <c r="K58"/>
  <c r="C98" i="5"/>
  <c r="D98"/>
  <c r="D97"/>
  <c r="C97"/>
  <c r="C18" i="6"/>
  <c r="D16"/>
  <c r="B41" i="7" l="1"/>
  <c r="B73" s="1"/>
  <c r="F73"/>
  <c r="J70"/>
  <c r="J74" s="1"/>
  <c r="F70"/>
  <c r="F74" s="1"/>
  <c r="C58"/>
  <c r="H58"/>
  <c r="G41"/>
  <c r="D22"/>
  <c r="C13"/>
  <c r="C11"/>
  <c r="E29"/>
  <c r="D12"/>
  <c r="H12"/>
  <c r="I12"/>
  <c r="L11"/>
  <c r="M11"/>
  <c r="L58"/>
  <c r="K41"/>
  <c r="M58" s="1"/>
  <c r="M40"/>
  <c r="M39"/>
  <c r="M32"/>
  <c r="M28"/>
  <c r="M27"/>
  <c r="M26"/>
  <c r="M25"/>
  <c r="M24"/>
  <c r="M37"/>
  <c r="M36"/>
  <c r="M34"/>
  <c r="M33"/>
  <c r="M31"/>
  <c r="M30"/>
  <c r="M23"/>
  <c r="L13"/>
  <c r="M18"/>
  <c r="M17"/>
  <c r="M16"/>
  <c r="M15"/>
  <c r="B70"/>
  <c r="B74" s="1"/>
  <c r="M14"/>
  <c r="C43" i="5"/>
  <c r="C44"/>
  <c r="K70" i="7" l="1"/>
  <c r="E33"/>
  <c r="E28"/>
  <c r="D13"/>
  <c r="E21"/>
  <c r="E19"/>
  <c r="E18"/>
  <c r="E17"/>
  <c r="E16"/>
  <c r="E27"/>
  <c r="E20"/>
  <c r="E31"/>
  <c r="E38"/>
  <c r="E25"/>
  <c r="E24"/>
  <c r="E36"/>
  <c r="E39"/>
  <c r="E32"/>
  <c r="E14"/>
  <c r="E26"/>
  <c r="E23"/>
  <c r="E30"/>
  <c r="E35"/>
  <c r="E37"/>
  <c r="E40"/>
  <c r="E15"/>
  <c r="E34"/>
  <c r="I65"/>
  <c r="I63"/>
  <c r="I46"/>
  <c r="I42"/>
  <c r="I57"/>
  <c r="I56"/>
  <c r="I51"/>
  <c r="I49"/>
  <c r="I48"/>
  <c r="I47"/>
  <c r="I66"/>
  <c r="I64"/>
  <c r="I62"/>
  <c r="I61"/>
  <c r="I59"/>
  <c r="I44"/>
  <c r="I43"/>
  <c r="C41"/>
  <c r="G73"/>
  <c r="I54"/>
  <c r="I53"/>
  <c r="H41"/>
  <c r="G70"/>
  <c r="I60"/>
  <c r="I45"/>
  <c r="D11"/>
  <c r="E11"/>
  <c r="M61"/>
  <c r="M59"/>
  <c r="M54"/>
  <c r="M43"/>
  <c r="M42"/>
  <c r="M53"/>
  <c r="M52"/>
  <c r="M50"/>
  <c r="M46"/>
  <c r="K73"/>
  <c r="M57"/>
  <c r="M56"/>
  <c r="M55"/>
  <c r="M51"/>
  <c r="M49"/>
  <c r="M48"/>
  <c r="M47"/>
  <c r="L41"/>
  <c r="M60"/>
  <c r="M45"/>
  <c r="D58"/>
  <c r="E58"/>
  <c r="L70"/>
  <c r="K74"/>
  <c r="E12"/>
  <c r="I58"/>
  <c r="E22"/>
  <c r="G96" i="5"/>
  <c r="H96"/>
  <c r="H71"/>
  <c r="G71"/>
  <c r="C71" s="1"/>
  <c r="K71"/>
  <c r="G81"/>
  <c r="N40"/>
  <c r="M40"/>
  <c r="L40"/>
  <c r="K40"/>
  <c r="J40"/>
  <c r="I40"/>
  <c r="D40"/>
  <c r="C40"/>
  <c r="D44"/>
  <c r="E44"/>
  <c r="I44"/>
  <c r="H40"/>
  <c r="G40"/>
  <c r="I43"/>
  <c r="H24"/>
  <c r="G24"/>
  <c r="G13"/>
  <c r="E55" i="7" l="1"/>
  <c r="E44"/>
  <c r="E43"/>
  <c r="C73"/>
  <c r="E57"/>
  <c r="E56"/>
  <c r="E51"/>
  <c r="E49"/>
  <c r="E48"/>
  <c r="E47"/>
  <c r="D41"/>
  <c r="E61"/>
  <c r="E64"/>
  <c r="E53"/>
  <c r="E46"/>
  <c r="E65"/>
  <c r="E62"/>
  <c r="E59"/>
  <c r="E45"/>
  <c r="E42"/>
  <c r="E66"/>
  <c r="E60"/>
  <c r="E54"/>
  <c r="E63"/>
  <c r="H73"/>
  <c r="L74"/>
  <c r="M72"/>
  <c r="M69"/>
  <c r="M68"/>
  <c r="M13"/>
  <c r="C70"/>
  <c r="L73"/>
  <c r="M73"/>
  <c r="M67"/>
  <c r="H70"/>
  <c r="G74"/>
  <c r="I73" s="1"/>
  <c r="M41"/>
  <c r="G67" i="5"/>
  <c r="M74" i="7" l="1"/>
  <c r="M70"/>
  <c r="D70"/>
  <c r="C74"/>
  <c r="D73"/>
  <c r="H74"/>
  <c r="I67"/>
  <c r="I71"/>
  <c r="I69"/>
  <c r="I68"/>
  <c r="I13"/>
  <c r="I41"/>
  <c r="D111" i="5"/>
  <c r="D100"/>
  <c r="C111"/>
  <c r="C100"/>
  <c r="D83"/>
  <c r="C83"/>
  <c r="D82"/>
  <c r="C82"/>
  <c r="C81"/>
  <c r="D59"/>
  <c r="D16"/>
  <c r="C16"/>
  <c r="I74" i="7" l="1"/>
  <c r="I70"/>
  <c r="D74"/>
  <c r="E68"/>
  <c r="E69"/>
  <c r="E67"/>
  <c r="E13"/>
  <c r="E41"/>
  <c r="E73"/>
  <c r="K81" i="5"/>
  <c r="L81"/>
  <c r="L55"/>
  <c r="H99"/>
  <c r="H67"/>
  <c r="H63" s="1"/>
  <c r="G63"/>
  <c r="H60"/>
  <c r="G60"/>
  <c r="H58"/>
  <c r="D58" s="1"/>
  <c r="G58"/>
  <c r="H55"/>
  <c r="G55"/>
  <c r="H50"/>
  <c r="G50"/>
  <c r="H47"/>
  <c r="G47"/>
  <c r="H36"/>
  <c r="G36"/>
  <c r="H28"/>
  <c r="G28"/>
  <c r="H13"/>
  <c r="D13" s="1"/>
  <c r="E74" i="7" l="1"/>
  <c r="E70"/>
  <c r="H11" i="5"/>
  <c r="G11"/>
  <c r="I42"/>
  <c r="I45"/>
  <c r="I46"/>
  <c r="I31"/>
  <c r="I34"/>
  <c r="I35"/>
  <c r="I27"/>
  <c r="I25"/>
  <c r="I15"/>
  <c r="I16"/>
  <c r="I17"/>
  <c r="I18"/>
  <c r="I20"/>
  <c r="I21"/>
  <c r="I11" l="1"/>
  <c r="K16" i="6"/>
  <c r="I16" s="1"/>
  <c r="L13" i="5"/>
  <c r="I17" i="6"/>
  <c r="I18"/>
  <c r="I23"/>
  <c r="I24"/>
  <c r="I25"/>
  <c r="I26"/>
  <c r="I27"/>
  <c r="I28"/>
  <c r="I29"/>
  <c r="I30"/>
  <c r="I31"/>
  <c r="I22"/>
  <c r="K8" l="1"/>
  <c r="I36" i="5" l="1"/>
  <c r="J13"/>
  <c r="L22" l="1"/>
  <c r="I69"/>
  <c r="I38"/>
  <c r="I37"/>
  <c r="I67" l="1"/>
  <c r="L96" l="1"/>
  <c r="M96"/>
  <c r="K96"/>
  <c r="L24"/>
  <c r="C21" l="1"/>
  <c r="K28"/>
  <c r="L28"/>
  <c r="D27"/>
  <c r="C27"/>
  <c r="K24"/>
  <c r="C60"/>
  <c r="E27" l="1"/>
  <c r="D24"/>
  <c r="C24"/>
  <c r="C28"/>
  <c r="K58" l="1"/>
  <c r="K99" l="1"/>
  <c r="K69" l="1"/>
  <c r="C99"/>
  <c r="L99" l="1"/>
  <c r="L71"/>
  <c r="L64"/>
  <c r="L58"/>
  <c r="K55"/>
  <c r="L50"/>
  <c r="K50"/>
  <c r="L47"/>
  <c r="K47"/>
  <c r="L36"/>
  <c r="K36"/>
  <c r="K22"/>
  <c r="K13"/>
  <c r="C13" s="1"/>
  <c r="C11" s="1"/>
  <c r="L69" l="1"/>
  <c r="D69" s="1"/>
  <c r="M71"/>
  <c r="K67"/>
  <c r="C67" s="1"/>
  <c r="C69"/>
  <c r="L67"/>
  <c r="K11"/>
  <c r="L11"/>
  <c r="E69" l="1"/>
  <c r="M67"/>
  <c r="N58" l="1"/>
  <c r="I62"/>
  <c r="D62"/>
  <c r="C96"/>
  <c r="D96"/>
  <c r="D43"/>
  <c r="F31" i="6"/>
  <c r="F30"/>
  <c r="F29"/>
  <c r="F28"/>
  <c r="F27"/>
  <c r="F26"/>
  <c r="F25"/>
  <c r="F24"/>
  <c r="F23"/>
  <c r="F22"/>
  <c r="F21"/>
  <c r="F20"/>
  <c r="F19"/>
  <c r="F18"/>
  <c r="H16"/>
  <c r="G16"/>
  <c r="C31"/>
  <c r="C30"/>
  <c r="C29"/>
  <c r="C28"/>
  <c r="C27"/>
  <c r="C26"/>
  <c r="C25"/>
  <c r="C24"/>
  <c r="C23"/>
  <c r="C22"/>
  <c r="C21"/>
  <c r="C20"/>
  <c r="C19"/>
  <c r="E16"/>
  <c r="K6"/>
  <c r="K7"/>
  <c r="H6"/>
  <c r="H7"/>
  <c r="H8"/>
  <c r="D56" i="5"/>
  <c r="E96" l="1"/>
  <c r="C16" i="6"/>
  <c r="F16"/>
  <c r="E43" i="5"/>
  <c r="M69"/>
  <c r="I99" l="1"/>
  <c r="D26"/>
  <c r="C26"/>
  <c r="C25"/>
  <c r="M16"/>
  <c r="M18"/>
  <c r="M19"/>
  <c r="M20"/>
  <c r="M21"/>
  <c r="M14"/>
  <c r="E26" l="1"/>
  <c r="D31"/>
  <c r="C31"/>
  <c r="E31" l="1"/>
  <c r="M64"/>
  <c r="I64"/>
  <c r="I72"/>
  <c r="I73"/>
  <c r="I74"/>
  <c r="I75"/>
  <c r="I76"/>
  <c r="I77"/>
  <c r="I78"/>
  <c r="I79"/>
  <c r="I80"/>
  <c r="I83"/>
  <c r="I84"/>
  <c r="I85"/>
  <c r="I86"/>
  <c r="I87"/>
  <c r="I88"/>
  <c r="I89"/>
  <c r="I90"/>
  <c r="I91"/>
  <c r="I92"/>
  <c r="I93"/>
  <c r="I94"/>
  <c r="I95"/>
  <c r="I97"/>
  <c r="I98"/>
  <c r="I100"/>
  <c r="I101"/>
  <c r="I102"/>
  <c r="I103"/>
  <c r="I104"/>
  <c r="I105"/>
  <c r="I106"/>
  <c r="I107"/>
  <c r="I108"/>
  <c r="I109"/>
  <c r="I110"/>
  <c r="I111"/>
  <c r="I19" i="6" l="1"/>
  <c r="D110" i="5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61"/>
  <c r="D60" s="1"/>
  <c r="D8" i="6"/>
  <c r="D7"/>
  <c r="D6"/>
  <c r="I21"/>
  <c r="I20"/>
  <c r="M111" i="5"/>
  <c r="M110"/>
  <c r="M109"/>
  <c r="M108"/>
  <c r="M107"/>
  <c r="M106"/>
  <c r="M105"/>
  <c r="M104"/>
  <c r="M103"/>
  <c r="M102"/>
  <c r="M101"/>
  <c r="M100"/>
  <c r="M83"/>
  <c r="M80"/>
  <c r="M79"/>
  <c r="M78"/>
  <c r="M77"/>
  <c r="M76"/>
  <c r="M75"/>
  <c r="M74"/>
  <c r="M73"/>
  <c r="M81"/>
  <c r="M72"/>
  <c r="E102" l="1"/>
  <c r="E103"/>
  <c r="E104"/>
  <c r="E105"/>
  <c r="E106"/>
  <c r="E107"/>
  <c r="E109"/>
  <c r="F109"/>
  <c r="E110"/>
  <c r="F110"/>
  <c r="E108"/>
  <c r="E79"/>
  <c r="F79"/>
  <c r="E74"/>
  <c r="E75"/>
  <c r="E76"/>
  <c r="E77"/>
  <c r="E78"/>
  <c r="E80"/>
  <c r="E84"/>
  <c r="E85"/>
  <c r="E86"/>
  <c r="E87"/>
  <c r="E88"/>
  <c r="E89"/>
  <c r="E90"/>
  <c r="E91"/>
  <c r="E92"/>
  <c r="E93"/>
  <c r="E94"/>
  <c r="E95"/>
  <c r="I81"/>
  <c r="E81"/>
  <c r="I71"/>
  <c r="E8" i="6"/>
  <c r="E7"/>
  <c r="E6"/>
  <c r="E97" i="5"/>
  <c r="E98"/>
  <c r="E73"/>
  <c r="I96"/>
  <c r="E83"/>
  <c r="D99"/>
  <c r="E99" s="1"/>
  <c r="E101"/>
  <c r="F106"/>
  <c r="F107"/>
  <c r="E72"/>
  <c r="E111"/>
  <c r="D71"/>
  <c r="E100"/>
  <c r="M99"/>
  <c r="F104"/>
  <c r="D55"/>
  <c r="C55"/>
  <c r="C50"/>
  <c r="D47"/>
  <c r="F93" s="1"/>
  <c r="C47"/>
  <c r="D36"/>
  <c r="F84" s="1"/>
  <c r="C36"/>
  <c r="F74"/>
  <c r="C42"/>
  <c r="D42"/>
  <c r="F90" s="1"/>
  <c r="I13"/>
  <c r="I14"/>
  <c r="I24"/>
  <c r="I28"/>
  <c r="I30"/>
  <c r="I41"/>
  <c r="I47"/>
  <c r="I48"/>
  <c r="I49"/>
  <c r="I50"/>
  <c r="I51"/>
  <c r="I52"/>
  <c r="I53"/>
  <c r="I54"/>
  <c r="I55"/>
  <c r="I56"/>
  <c r="I58"/>
  <c r="I59"/>
  <c r="I60"/>
  <c r="I61"/>
  <c r="C14"/>
  <c r="C15"/>
  <c r="C17"/>
  <c r="C18"/>
  <c r="C19"/>
  <c r="C20"/>
  <c r="C23"/>
  <c r="C29"/>
  <c r="C30"/>
  <c r="C32"/>
  <c r="C33"/>
  <c r="C34"/>
  <c r="C35"/>
  <c r="C37"/>
  <c r="C38"/>
  <c r="C39"/>
  <c r="C41"/>
  <c r="C45"/>
  <c r="C46"/>
  <c r="C48"/>
  <c r="C49"/>
  <c r="C51"/>
  <c r="C52"/>
  <c r="C53"/>
  <c r="C54"/>
  <c r="C56"/>
  <c r="C57"/>
  <c r="D21"/>
  <c r="D23"/>
  <c r="D25"/>
  <c r="F75" s="1"/>
  <c r="D29"/>
  <c r="F77" s="1"/>
  <c r="D30"/>
  <c r="F78" s="1"/>
  <c r="D32"/>
  <c r="F80" s="1"/>
  <c r="D33"/>
  <c r="D34"/>
  <c r="D35"/>
  <c r="D37"/>
  <c r="F85" s="1"/>
  <c r="D38"/>
  <c r="F86" s="1"/>
  <c r="D39"/>
  <c r="F87" s="1"/>
  <c r="F88"/>
  <c r="D41"/>
  <c r="F89" s="1"/>
  <c r="D45"/>
  <c r="F91" s="1"/>
  <c r="D46"/>
  <c r="F92" s="1"/>
  <c r="D48"/>
  <c r="F94" s="1"/>
  <c r="D49"/>
  <c r="F95" s="1"/>
  <c r="D50"/>
  <c r="D51"/>
  <c r="D52"/>
  <c r="D53"/>
  <c r="D54"/>
  <c r="F102"/>
  <c r="D57"/>
  <c r="F103" s="1"/>
  <c r="F105"/>
  <c r="E30" l="1"/>
  <c r="F101"/>
  <c r="D63"/>
  <c r="F108" s="1"/>
  <c r="C22"/>
  <c r="D67"/>
  <c r="M13"/>
  <c r="E71"/>
  <c r="D28"/>
  <c r="J22"/>
  <c r="J58"/>
  <c r="D22"/>
  <c r="J36"/>
  <c r="J55"/>
  <c r="J47"/>
  <c r="J60"/>
  <c r="J24"/>
  <c r="J50"/>
  <c r="J28"/>
  <c r="E49"/>
  <c r="E59"/>
  <c r="E57"/>
  <c r="E56"/>
  <c r="E51"/>
  <c r="E48"/>
  <c r="E46"/>
  <c r="E40"/>
  <c r="E38"/>
  <c r="E36"/>
  <c r="E34"/>
  <c r="E32"/>
  <c r="E29"/>
  <c r="E25"/>
  <c r="E23"/>
  <c r="E21"/>
  <c r="E58"/>
  <c r="E55"/>
  <c r="E54"/>
  <c r="E53"/>
  <c r="E52"/>
  <c r="E50"/>
  <c r="E47"/>
  <c r="E45"/>
  <c r="E41"/>
  <c r="E39"/>
  <c r="E37"/>
  <c r="E35"/>
  <c r="E33"/>
  <c r="E24"/>
  <c r="E42"/>
  <c r="D20"/>
  <c r="E20" s="1"/>
  <c r="D19"/>
  <c r="E19" s="1"/>
  <c r="D15"/>
  <c r="E15" s="1"/>
  <c r="M55"/>
  <c r="M52"/>
  <c r="M50"/>
  <c r="M47"/>
  <c r="M36"/>
  <c r="M35"/>
  <c r="M33"/>
  <c r="M32"/>
  <c r="M29"/>
  <c r="M25"/>
  <c r="M23"/>
  <c r="D18"/>
  <c r="D17"/>
  <c r="E17" s="1"/>
  <c r="E16"/>
  <c r="D14"/>
  <c r="F64" s="1"/>
  <c r="M59"/>
  <c r="M58" s="1"/>
  <c r="M57"/>
  <c r="M56"/>
  <c r="M51"/>
  <c r="M48"/>
  <c r="M45"/>
  <c r="M39"/>
  <c r="M38"/>
  <c r="M37"/>
  <c r="M34"/>
  <c r="M28"/>
  <c r="M24"/>
  <c r="M22"/>
  <c r="J11" l="1"/>
  <c r="F76"/>
  <c r="D11"/>
  <c r="E67"/>
  <c r="N28"/>
  <c r="I63"/>
  <c r="N13"/>
  <c r="C63"/>
  <c r="E63" s="1"/>
  <c r="E28"/>
  <c r="M63"/>
  <c r="E22"/>
  <c r="E18"/>
  <c r="E14"/>
  <c r="M11"/>
  <c r="N50"/>
  <c r="N24"/>
  <c r="N36"/>
  <c r="N55"/>
  <c r="N47"/>
  <c r="N22"/>
  <c r="E13"/>
  <c r="F58" l="1"/>
  <c r="F50"/>
  <c r="F40"/>
  <c r="F28"/>
  <c r="F22"/>
  <c r="F60"/>
  <c r="F47"/>
  <c r="F36"/>
  <c r="F24"/>
  <c r="F13"/>
  <c r="F55"/>
  <c r="N11"/>
  <c r="E11"/>
  <c r="F11" l="1"/>
</calcChain>
</file>

<file path=xl/sharedStrings.xml><?xml version="1.0" encoding="utf-8"?>
<sst xmlns="http://schemas.openxmlformats.org/spreadsheetml/2006/main" count="408" uniqueCount="342">
  <si>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</si>
  <si>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</si>
  <si>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</si>
  <si>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</si>
  <si>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</si>
  <si>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</si>
  <si>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</si>
  <si>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</si>
  <si>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</si>
  <si>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</si>
  <si>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</si>
  <si>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</si>
  <si>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</si>
  <si>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</si>
  <si>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</si>
  <si>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</si>
  <si>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</si>
  <si>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</si>
  <si>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</si>
  <si>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</si>
  <si>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</si>
  <si>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</si>
  <si>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</si>
  <si>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</si>
  <si>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</si>
  <si>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</si>
  <si>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</si>
  <si>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</si>
  <si>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</si>
  <si>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</si>
  <si>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</si>
  <si>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</si>
  <si>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</si>
  <si>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</si>
  <si>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</si>
  <si>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</si>
  <si>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</si>
  <si>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</si>
  <si>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</si>
  <si>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</si>
  <si>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</si>
  <si>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</si>
  <si>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</si>
  <si>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</si>
  <si>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</si>
  <si>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</si>
  <si>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</si>
  <si>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</si>
  <si>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</si>
  <si>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</si>
  <si>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</si>
  <si>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</si>
  <si>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</si>
  <si>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</si>
  <si>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</si>
  <si>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</si>
  <si>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</si>
  <si>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</si>
  <si>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</si>
  <si>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</si>
  <si>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</si>
  <si>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</si>
  <si>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</si>
  <si>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</si>
  <si>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</si>
  <si>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</si>
  <si>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</si>
  <si>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</si>
  <si>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</si>
  <si>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</si>
  <si>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</si>
  <si>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</si>
  <si>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</si>
  <si>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</si>
  <si>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</si>
  <si>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</si>
  <si>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</si>
  <si>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</si>
  <si>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</si>
  <si>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</si>
  <si>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</si>
  <si>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</si>
  <si>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</si>
  <si>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</si>
  <si>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</si>
  <si>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</si>
  <si>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</si>
  <si>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</si>
  <si>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</si>
  <si>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</si>
  <si>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</si>
  <si>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</si>
  <si>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</si>
  <si>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</si>
  <si>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</si>
  <si>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</si>
  <si>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</si>
  <si>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</si>
  <si>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</si>
  <si>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</si>
  <si>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</si>
  <si>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</si>
  <si>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</si>
  <si>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</si>
  <si>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</si>
  <si>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</si>
  <si>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</si>
  <si>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</si>
  <si>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</si>
  <si>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</si>
  <si>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</si>
  <si>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</si>
  <si>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</si>
  <si>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</si>
  <si>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</si>
  <si>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</si>
  <si>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</si>
  <si>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</si>
  <si>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</si>
  <si>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</si>
  <si>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</si>
  <si>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</si>
  <si>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</si>
  <si>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</si>
  <si>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</si>
  <si>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</si>
  <si>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</si>
  <si>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</si>
  <si>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</si>
  <si>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</si>
  <si>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</si>
  <si>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</si>
  <si>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</si>
  <si>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</si>
  <si>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</si>
  <si>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</si>
  <si>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</si>
  <si>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</si>
  <si>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</si>
  <si>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</si>
  <si>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</si>
  <si>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</si>
  <si>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</si>
  <si>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</si>
  <si>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</si>
  <si>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</si>
  <si>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</si>
  <si>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</si>
  <si>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</si>
  <si>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</si>
  <si>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</si>
  <si>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</si>
  <si>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</si>
  <si>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</si>
  <si>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</si>
  <si>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</si>
  <si>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</si>
  <si>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</si>
  <si>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</si>
  <si>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</si>
  <si>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</si>
  <si>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</si>
  <si>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</si>
  <si>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</si>
  <si>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</si>
  <si>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</si>
  <si>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</si>
  <si>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</si>
  <si>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</si>
  <si>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</si>
  <si>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</si>
  <si>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</si>
  <si>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</si>
  <si>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</si>
  <si>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</si>
  <si>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</si>
  <si>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</si>
  <si>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</si>
  <si>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</si>
  <si>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</si>
  <si>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</si>
  <si>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</si>
  <si>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</si>
  <si>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</si>
  <si>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</si>
  <si>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</si>
  <si>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</si>
  <si>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</si>
  <si>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</si>
  <si>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</si>
  <si>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</si>
  <si>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</si>
  <si>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</si>
  <si>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</si>
  <si>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</si>
  <si>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</si>
  <si>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</si>
  <si>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</si>
  <si>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</si>
  <si>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</si>
  <si>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</si>
  <si>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</si>
  <si>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</si>
  <si>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</si>
  <si>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</si>
  <si>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</si>
  <si>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</si>
  <si>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</si>
  <si>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</si>
  <si>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</si>
  <si>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</si>
  <si>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</si>
  <si>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</si>
  <si>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</si>
  <si>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</si>
  <si>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</si>
  <si>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</si>
  <si>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</si>
  <si>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</si>
  <si>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</si>
  <si>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</si>
  <si>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</si>
  <si>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</si>
  <si>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</si>
  <si>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</si>
  <si>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</si>
  <si>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</si>
  <si>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</si>
  <si>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</si>
  <si>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</si>
  <si>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</si>
  <si>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</si>
  <si>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</si>
  <si>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</si>
  <si>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</si>
  <si>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</si>
  <si>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</si>
  <si>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</si>
  <si>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</si>
  <si>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</si>
  <si>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</si>
  <si>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</si>
  <si>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</si>
  <si>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</si>
  <si>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</si>
  <si>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Исполнитель: Коваленко Е.Н., Шаргаева М.В.</t>
  </si>
  <si>
    <t>Начальник Финансового управления</t>
  </si>
  <si>
    <t>Т.М. Вахрушева</t>
  </si>
  <si>
    <t>на 1 февраля 2019 года</t>
  </si>
  <si>
    <t>ПРИЛОЖЕНИЕ К СПРАВКЕ  НА  01.02.2019г.:</t>
  </si>
  <si>
    <t>на 01.02.2019г.</t>
  </si>
  <si>
    <t xml:space="preserve"> 000 0705 0000000000 000</t>
  </si>
  <si>
    <t xml:space="preserve">  Профессиональная подготовка,   переподготовка и повышение квалификации</t>
  </si>
  <si>
    <t>на 01.01.2019г.</t>
  </si>
  <si>
    <t>Заработная плата работников казенных и бюджетных учреждений, органов местного самоуправления</t>
  </si>
  <si>
    <t>Справочно:</t>
  </si>
  <si>
    <t>Начисления на заработную плату</t>
  </si>
  <si>
    <t>Коммунальные услуги, оплаченные казенными и бюджетными учреждениями, органами местного самоуправления</t>
  </si>
  <si>
    <t>С П Р А В К А</t>
  </si>
  <si>
    <t>об исполнении доходной части консолидированного бюджета Тайшетского района на 01.02.2019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</si>
  <si>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</si>
  <si>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</si>
  <si>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</si>
  <si>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</si>
  <si>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</si>
  <si>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2019 год </t>
  </si>
  <si>
    <t>Факт</t>
  </si>
  <si>
    <t>% вып-ия</t>
  </si>
  <si>
    <t xml:space="preserve">Уд.вес </t>
  </si>
  <si>
    <t>на 01.02.2019 год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</si>
  <si>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</si>
  <si>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</si>
  <si>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</si>
  <si>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</si>
  <si>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</si>
  <si>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</si>
  <si>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</si>
  <si>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</si>
  <si>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</si>
  <si>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</si>
  <si>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</si>
  <si>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</si>
  <si>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</si>
  <si>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</si>
  <si>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</si>
  <si>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</si>
  <si>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</si>
  <si>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</si>
  <si>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</si>
  <si>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</si>
  <si>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</si>
  <si>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</si>
  <si>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</si>
  <si>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</si>
  <si>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</si>
  <si>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</si>
  <si>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</si>
  <si>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</si>
  <si>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</si>
  <si>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</si>
  <si>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</si>
  <si>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</si>
  <si>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</si>
  <si>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</si>
  <si>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</si>
  <si>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</si>
  <si>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</si>
  <si>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</si>
  <si>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</si>
  <si>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</si>
  <si>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</si>
  <si>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Субсидия на финансирование гос.программы Ирк.обл. "Охрана окружающей среды на 2014-2018 гг"</t>
  </si>
  <si>
    <t xml:space="preserve">Субсидии бюджетам муниципальных районов на софинансирование капитальных вложний в объекты государственной (муниципальной) собственности </t>
  </si>
  <si>
    <t xml:space="preserve">Субсидии местным бюджетам  на софинансирование ФЦП "Развитие водохозяйственного комплекса РФ в 2012-2020 годах" 
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</si>
  <si>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</si>
  <si>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 xml:space="preserve">Субсидии местным бюджетам из областного бюджета на развитие сети плоскостных спортивных сооружений в сельской местности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</si>
  <si>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</si>
  <si>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</si>
  <si>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из областного бюджета местным бюджетам Иркутской области на развитие домов культуры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</si>
  <si>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</si>
  <si>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мероприятия по защите от негативного воздействия вод населения и объектов экономики (берегоукрепительные работы на р.Бирюса в с. Талая Тайшетского района)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</si>
  <si>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</si>
  <si>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</si>
  <si>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</si>
  <si>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</si>
  <si>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</si>
  <si>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</si>
  <si>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</si>
  <si>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</si>
  <si>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</si>
  <si>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</si>
  <si>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</si>
  <si>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</si>
  <si>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</si>
  <si>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</si>
  <si>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</si>
  <si>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</si>
  <si>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</si>
  <si>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</si>
  <si>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Недоимка в бюджет по налогам:</t>
  </si>
  <si>
    <t>на 01.01.2019</t>
  </si>
  <si>
    <t>исп.: Я.А. Уласик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</si>
</sst>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000000"/>
  </numFmts>
  <fonts count="8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4"/>
    <xf numFmtId="0" fontId="40" fillId="0" borderId="0"/>
    <xf numFmtId="0" fontId="1" fillId="0" borderId="0"/>
    <xf numFmtId="0" fontId="39" fillId="0" borderId="0">
      <alignment horizontal="left" wrapText="1"/>
    </xf>
    <xf numFmtId="0" fontId="41" fillId="0" borderId="0"/>
    <xf numFmtId="0" fontId="40" fillId="0" borderId="15"/>
    <xf numFmtId="0" fontId="42" fillId="0" borderId="29">
      <alignment horizontal="center"/>
    </xf>
    <xf numFmtId="0" fontId="1" fillId="0" borderId="4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8">
      <alignment horizontal="right"/>
    </xf>
    <xf numFmtId="166" fontId="42" fillId="0" borderId="40">
      <alignment horizontal="center"/>
    </xf>
    <xf numFmtId="49" fontId="42" fillId="0" borderId="0"/>
    <xf numFmtId="0" fontId="42" fillId="0" borderId="0">
      <alignment horizontal="right"/>
    </xf>
    <xf numFmtId="0" fontId="42" fillId="0" borderId="41">
      <alignment horizontal="center"/>
    </xf>
    <xf numFmtId="0" fontId="42" fillId="0" borderId="4">
      <alignment wrapText="1"/>
    </xf>
    <xf numFmtId="49" fontId="42" fillId="0" borderId="42">
      <alignment horizontal="center"/>
    </xf>
    <xf numFmtId="0" fontId="42" fillId="0" borderId="32">
      <alignment wrapText="1"/>
    </xf>
    <xf numFmtId="49" fontId="42" fillId="0" borderId="40">
      <alignment horizontal="center"/>
    </xf>
    <xf numFmtId="0" fontId="42" fillId="0" borderId="10">
      <alignment horizontal="left"/>
    </xf>
    <xf numFmtId="49" fontId="42" fillId="0" borderId="10"/>
    <xf numFmtId="0" fontId="42" fillId="0" borderId="40">
      <alignment horizontal="center"/>
    </xf>
    <xf numFmtId="49" fontId="42" fillId="0" borderId="43">
      <alignment horizontal="center"/>
    </xf>
    <xf numFmtId="0" fontId="45" fillId="0" borderId="0"/>
    <xf numFmtId="0" fontId="45" fillId="0" borderId="26"/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29">
      <alignment horizontal="center" vertical="center" wrapText="1"/>
    </xf>
    <xf numFmtId="0" fontId="42" fillId="0" borderId="33">
      <alignment horizontal="left" wrapText="1"/>
    </xf>
    <xf numFmtId="49" fontId="42" fillId="0" borderId="22">
      <alignment horizontal="center" wrapText="1"/>
    </xf>
    <xf numFmtId="49" fontId="42" fillId="0" borderId="27">
      <alignment horizontal="center"/>
    </xf>
    <xf numFmtId="4" fontId="42" fillId="0" borderId="9">
      <alignment horizontal="right"/>
    </xf>
    <xf numFmtId="4" fontId="42" fillId="0" borderId="3">
      <alignment horizontal="right"/>
    </xf>
    <xf numFmtId="0" fontId="42" fillId="0" borderId="58">
      <alignment horizontal="left" wrapText="1"/>
    </xf>
    <xf numFmtId="0" fontId="42" fillId="0" borderId="7">
      <alignment horizontal="left" wrapText="1" indent="1"/>
    </xf>
    <xf numFmtId="49" fontId="42" fillId="0" borderId="24">
      <alignment horizontal="center" wrapText="1"/>
    </xf>
    <xf numFmtId="49" fontId="42" fillId="0" borderId="28">
      <alignment horizontal="center"/>
    </xf>
    <xf numFmtId="49" fontId="42" fillId="0" borderId="30">
      <alignment horizontal="center"/>
    </xf>
    <xf numFmtId="0" fontId="42" fillId="0" borderId="59">
      <alignment horizontal="left" wrapText="1" indent="1"/>
    </xf>
    <xf numFmtId="0" fontId="42" fillId="0" borderId="3">
      <alignment horizontal="left" wrapText="1" indent="2"/>
    </xf>
    <xf numFmtId="49" fontId="42" fillId="0" borderId="23">
      <alignment horizontal="center"/>
    </xf>
    <xf numFmtId="49" fontId="42" fillId="0" borderId="9">
      <alignment horizontal="center"/>
    </xf>
    <xf numFmtId="0" fontId="42" fillId="0" borderId="40">
      <alignment horizontal="left" wrapText="1" indent="2"/>
    </xf>
    <xf numFmtId="0" fontId="42" fillId="0" borderId="26"/>
    <xf numFmtId="0" fontId="42" fillId="4" borderId="26"/>
    <xf numFmtId="0" fontId="42" fillId="4" borderId="34"/>
    <xf numFmtId="0" fontId="42" fillId="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4">
      <alignment horizontal="left"/>
    </xf>
    <xf numFmtId="49" fontId="42" fillId="0" borderId="4"/>
    <xf numFmtId="0" fontId="42" fillId="0" borderId="4"/>
    <xf numFmtId="0" fontId="1" fillId="0" borderId="4"/>
    <xf numFmtId="0" fontId="42" fillId="0" borderId="8">
      <alignment horizontal="left" wrapText="1"/>
    </xf>
    <xf numFmtId="49" fontId="42" fillId="0" borderId="27">
      <alignment horizontal="center" wrapText="1"/>
    </xf>
    <xf numFmtId="4" fontId="42" fillId="0" borderId="12">
      <alignment horizontal="right"/>
    </xf>
    <xf numFmtId="4" fontId="42" fillId="0" borderId="5">
      <alignment horizontal="right"/>
    </xf>
    <xf numFmtId="0" fontId="42" fillId="0" borderId="60">
      <alignment horizontal="left" wrapText="1"/>
    </xf>
    <xf numFmtId="49" fontId="42" fillId="0" borderId="23">
      <alignment horizontal="center" wrapText="1"/>
    </xf>
    <xf numFmtId="49" fontId="42" fillId="0" borderId="3">
      <alignment horizontal="center"/>
    </xf>
    <xf numFmtId="0" fontId="42" fillId="0" borderId="5">
      <alignment horizontal="left" wrapText="1" indent="2"/>
    </xf>
    <xf numFmtId="49" fontId="42" fillId="0" borderId="11">
      <alignment horizontal="center"/>
    </xf>
    <xf numFmtId="49" fontId="42" fillId="0" borderId="12">
      <alignment horizontal="center"/>
    </xf>
    <xf numFmtId="0" fontId="42" fillId="0" borderId="42">
      <alignment horizontal="left" wrapText="1" indent="2"/>
    </xf>
    <xf numFmtId="0" fontId="42" fillId="0" borderId="32"/>
    <xf numFmtId="0" fontId="42" fillId="0" borderId="47"/>
    <xf numFmtId="0" fontId="38" fillId="0" borderId="46">
      <alignment horizontal="left" wrapText="1"/>
    </xf>
    <xf numFmtId="0" fontId="42" fillId="0" borderId="48">
      <alignment horizontal="center" wrapText="1"/>
    </xf>
    <xf numFmtId="49" fontId="42" fillId="0" borderId="49">
      <alignment horizontal="center" wrapText="1"/>
    </xf>
    <xf numFmtId="4" fontId="42" fillId="0" borderId="27">
      <alignment horizontal="right"/>
    </xf>
    <xf numFmtId="4" fontId="42" fillId="0" borderId="6">
      <alignment horizontal="right"/>
    </xf>
    <xf numFmtId="0" fontId="38" fillId="0" borderId="40">
      <alignment horizontal="left" wrapText="1"/>
    </xf>
    <xf numFmtId="0" fontId="1" fillId="0" borderId="26"/>
    <xf numFmtId="0" fontId="1" fillId="0" borderId="10"/>
    <xf numFmtId="0" fontId="42" fillId="0" borderId="0">
      <alignment horizontal="center" wrapText="1"/>
    </xf>
    <xf numFmtId="0" fontId="38" fillId="0" borderId="0">
      <alignment horizontal="center"/>
    </xf>
    <xf numFmtId="0" fontId="38" fillId="0" borderId="4"/>
    <xf numFmtId="49" fontId="42" fillId="0" borderId="4">
      <alignment horizontal="left"/>
    </xf>
    <xf numFmtId="0" fontId="42" fillId="0" borderId="7">
      <alignment horizontal="left" wrapText="1"/>
    </xf>
    <xf numFmtId="0" fontId="42" fillId="0" borderId="59">
      <alignment horizontal="left" wrapText="1"/>
    </xf>
    <xf numFmtId="0" fontId="1" fillId="0" borderId="28"/>
    <xf numFmtId="0" fontId="1" fillId="0" borderId="30"/>
    <xf numFmtId="0" fontId="42" fillId="0" borderId="8">
      <alignment horizontal="left" wrapText="1" indent="1"/>
    </xf>
    <xf numFmtId="49" fontId="42" fillId="0" borderId="11">
      <alignment horizontal="center" wrapText="1"/>
    </xf>
    <xf numFmtId="0" fontId="42" fillId="0" borderId="60">
      <alignment horizontal="left" wrapText="1" indent="1"/>
    </xf>
    <xf numFmtId="0" fontId="42" fillId="0" borderId="7">
      <alignment horizontal="left" wrapText="1" indent="2"/>
    </xf>
    <xf numFmtId="0" fontId="42" fillId="0" borderId="59">
      <alignment horizontal="left" wrapText="1" indent="2"/>
    </xf>
    <xf numFmtId="0" fontId="42" fillId="0" borderId="1">
      <alignment horizontal="left" wrapText="1" indent="2"/>
    </xf>
    <xf numFmtId="49" fontId="42" fillId="0" borderId="11">
      <alignment horizontal="center" shrinkToFit="1"/>
    </xf>
    <xf numFmtId="49" fontId="42" fillId="0" borderId="12">
      <alignment horizontal="center" shrinkToFit="1"/>
    </xf>
    <xf numFmtId="0" fontId="42" fillId="0" borderId="60">
      <alignment horizontal="left" wrapText="1" indent="2"/>
    </xf>
    <xf numFmtId="0" fontId="38" fillId="0" borderId="14">
      <alignment horizontal="center" vertical="center" textRotation="90" wrapText="1"/>
    </xf>
    <xf numFmtId="0" fontId="42" fillId="0" borderId="9">
      <alignment horizontal="center" vertical="top" wrapText="1"/>
    </xf>
    <xf numFmtId="0" fontId="42" fillId="0" borderId="9">
      <alignment horizontal="center" vertical="top"/>
    </xf>
    <xf numFmtId="0" fontId="42" fillId="0" borderId="9">
      <alignment horizontal="center" vertical="top"/>
    </xf>
    <xf numFmtId="49" fontId="42" fillId="0" borderId="9">
      <alignment horizontal="center" vertical="top" wrapText="1"/>
    </xf>
    <xf numFmtId="0" fontId="42" fillId="0" borderId="9">
      <alignment horizontal="center" vertical="top" wrapText="1"/>
    </xf>
    <xf numFmtId="0" fontId="38" fillId="0" borderId="16"/>
    <xf numFmtId="49" fontId="38" fillId="0" borderId="22">
      <alignment horizontal="center"/>
    </xf>
    <xf numFmtId="49" fontId="46" fillId="0" borderId="17">
      <alignment horizontal="left" vertical="center" wrapText="1"/>
    </xf>
    <xf numFmtId="49" fontId="38" fillId="0" borderId="23">
      <alignment horizontal="center" vertical="center" wrapText="1"/>
    </xf>
    <xf numFmtId="49" fontId="42" fillId="0" borderId="2">
      <alignment horizontal="left" vertical="center" wrapText="1" indent="2"/>
    </xf>
    <xf numFmtId="49" fontId="42" fillId="0" borderId="24">
      <alignment horizontal="center" vertical="center" wrapText="1"/>
    </xf>
    <xf numFmtId="0" fontId="42" fillId="0" borderId="28"/>
    <xf numFmtId="4" fontId="42" fillId="0" borderId="28">
      <alignment horizontal="right"/>
    </xf>
    <xf numFmtId="4" fontId="42" fillId="0" borderId="30">
      <alignment horizontal="right"/>
    </xf>
    <xf numFmtId="49" fontId="42" fillId="0" borderId="1">
      <alignment horizontal="left" vertical="center" wrapText="1" indent="3"/>
    </xf>
    <xf numFmtId="49" fontId="42" fillId="0" borderId="11">
      <alignment horizontal="center" vertical="center" wrapText="1"/>
    </xf>
    <xf numFmtId="49" fontId="42" fillId="0" borderId="17">
      <alignment horizontal="left" vertical="center" wrapText="1" indent="3"/>
    </xf>
    <xf numFmtId="49" fontId="42" fillId="0" borderId="23">
      <alignment horizontal="center" vertical="center" wrapText="1"/>
    </xf>
    <xf numFmtId="49" fontId="42" fillId="0" borderId="18">
      <alignment horizontal="left" vertical="center" wrapText="1" indent="3"/>
    </xf>
    <xf numFmtId="0" fontId="46" fillId="0" borderId="16">
      <alignment horizontal="left" vertical="center" wrapText="1"/>
    </xf>
    <xf numFmtId="49" fontId="42" fillId="0" borderId="25">
      <alignment horizontal="center" vertical="center" wrapText="1"/>
    </xf>
    <xf numFmtId="4" fontId="42" fillId="0" borderId="29">
      <alignment horizontal="right"/>
    </xf>
    <xf numFmtId="4" fontId="42" fillId="0" borderId="31">
      <alignment horizontal="right"/>
    </xf>
    <xf numFmtId="0" fontId="38" fillId="0" borderId="10">
      <alignment horizontal="center" vertical="center" textRotation="90" wrapText="1"/>
    </xf>
    <xf numFmtId="49" fontId="42" fillId="0" borderId="10">
      <alignment horizontal="left" vertical="center" wrapText="1" indent="3"/>
    </xf>
    <xf numFmtId="49" fontId="42" fillId="0" borderId="26">
      <alignment horizontal="center" vertical="center" wrapText="1"/>
    </xf>
    <xf numFmtId="4" fontId="42" fillId="0" borderId="26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8" fillId="0" borderId="4">
      <alignment horizontal="center" vertical="center" textRotation="90" wrapText="1"/>
    </xf>
    <xf numFmtId="49" fontId="42" fillId="0" borderId="4">
      <alignment horizontal="left" vertical="center" wrapText="1" indent="3"/>
    </xf>
    <xf numFmtId="49" fontId="42" fillId="0" borderId="4">
      <alignment horizontal="center" vertical="center" wrapText="1"/>
    </xf>
    <xf numFmtId="4" fontId="42" fillId="0" borderId="4">
      <alignment horizontal="right"/>
    </xf>
    <xf numFmtId="49" fontId="38" fillId="0" borderId="22">
      <alignment horizontal="center" vertical="center" wrapText="1"/>
    </xf>
    <xf numFmtId="0" fontId="42" fillId="0" borderId="30"/>
    <xf numFmtId="0" fontId="38" fillId="0" borderId="10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14">
      <alignment horizontal="center" vertical="center" textRotation="90"/>
    </xf>
    <xf numFmtId="49" fontId="46" fillId="0" borderId="16">
      <alignment horizontal="left" vertical="center" wrapText="1"/>
    </xf>
    <xf numFmtId="0" fontId="38" fillId="0" borderId="9">
      <alignment horizontal="center" vertical="center" textRotation="90"/>
    </xf>
    <xf numFmtId="0" fontId="38" fillId="0" borderId="22">
      <alignment horizontal="center" vertical="center"/>
    </xf>
    <xf numFmtId="0" fontId="42" fillId="0" borderId="17">
      <alignment horizontal="left" vertical="center" wrapText="1"/>
    </xf>
    <xf numFmtId="0" fontId="42" fillId="0" borderId="24">
      <alignment horizontal="center" vertical="center"/>
    </xf>
    <xf numFmtId="0" fontId="42" fillId="0" borderId="11">
      <alignment horizontal="center" vertical="center"/>
    </xf>
    <xf numFmtId="0" fontId="42" fillId="0" borderId="23">
      <alignment horizontal="center" vertical="center"/>
    </xf>
    <xf numFmtId="0" fontId="42" fillId="0" borderId="18">
      <alignment horizontal="left" vertical="center" wrapText="1"/>
    </xf>
    <xf numFmtId="0" fontId="38" fillId="0" borderId="23">
      <alignment horizontal="center" vertical="center"/>
    </xf>
    <xf numFmtId="0" fontId="42" fillId="0" borderId="25">
      <alignment horizontal="center" vertical="center"/>
    </xf>
    <xf numFmtId="49" fontId="38" fillId="0" borderId="22">
      <alignment horizontal="center" vertical="center"/>
    </xf>
    <xf numFmtId="49" fontId="42" fillId="0" borderId="17">
      <alignment horizontal="left" vertical="center" wrapText="1"/>
    </xf>
    <xf numFmtId="49" fontId="42" fillId="0" borderId="24">
      <alignment horizontal="center" vertical="center"/>
    </xf>
    <xf numFmtId="49" fontId="42" fillId="0" borderId="11">
      <alignment horizontal="center" vertical="center"/>
    </xf>
    <xf numFmtId="49" fontId="42" fillId="0" borderId="23">
      <alignment horizontal="center" vertical="center"/>
    </xf>
    <xf numFmtId="49" fontId="42" fillId="0" borderId="18">
      <alignment horizontal="left" vertical="center" wrapText="1"/>
    </xf>
    <xf numFmtId="49" fontId="42" fillId="0" borderId="25">
      <alignment horizontal="center" vertical="center"/>
    </xf>
    <xf numFmtId="49" fontId="42" fillId="0" borderId="4">
      <alignment horizontal="center"/>
    </xf>
    <xf numFmtId="0" fontId="42" fillId="0" borderId="4">
      <alignment horizontal="center"/>
    </xf>
    <xf numFmtId="49" fontId="42" fillId="0" borderId="0">
      <alignment horizontal="left"/>
    </xf>
    <xf numFmtId="0" fontId="42" fillId="0" borderId="10">
      <alignment horizontal="center"/>
    </xf>
    <xf numFmtId="49" fontId="42" fillId="0" borderId="10">
      <alignment horizontal="center"/>
    </xf>
    <xf numFmtId="0" fontId="42" fillId="0" borderId="0">
      <alignment horizontal="center"/>
    </xf>
    <xf numFmtId="49" fontId="42" fillId="0" borderId="4"/>
    <xf numFmtId="0" fontId="47" fillId="0" borderId="4">
      <alignment wrapText="1"/>
    </xf>
    <xf numFmtId="0" fontId="47" fillId="0" borderId="9">
      <alignment wrapText="1"/>
    </xf>
    <xf numFmtId="0" fontId="47" fillId="0" borderId="10">
      <alignment wrapText="1"/>
    </xf>
    <xf numFmtId="0" fontId="42" fillId="0" borderId="1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70">
    <xf numFmtId="0" fontId="0" fillId="0" borderId="0" xfId="0"/>
    <xf numFmtId="3" fontId="17" fillId="0" borderId="5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20" fillId="0" borderId="0" xfId="0" applyFont="1" applyFill="1" applyProtection="1">
      <protection locked="0"/>
    </xf>
    <xf numFmtId="0" fontId="20" fillId="0" borderId="0" xfId="108" applyNumberFormat="1" applyFont="1" applyFill="1" applyProtection="1"/>
    <xf numFmtId="0" fontId="28" fillId="0" borderId="0" xfId="0" applyFont="1" applyFill="1" applyProtection="1">
      <protection locked="0"/>
    </xf>
    <xf numFmtId="0" fontId="28" fillId="0" borderId="0" xfId="0" applyFont="1" applyFill="1" applyAlignment="1">
      <alignment vertical="top"/>
    </xf>
    <xf numFmtId="0" fontId="32" fillId="0" borderId="0" xfId="0" applyFont="1" applyFill="1" applyProtection="1">
      <protection locked="0"/>
    </xf>
    <xf numFmtId="165" fontId="27" fillId="0" borderId="50" xfId="167" applyNumberFormat="1" applyFont="1" applyFill="1" applyBorder="1" applyAlignment="1" applyProtection="1">
      <alignment horizontal="left" vertical="center" wrapText="1"/>
    </xf>
    <xf numFmtId="49" fontId="20" fillId="0" borderId="0" xfId="131" applyNumberFormat="1" applyFont="1" applyFill="1" applyProtection="1"/>
    <xf numFmtId="0" fontId="31" fillId="0" borderId="0" xfId="0" applyFont="1" applyFill="1" applyAlignment="1" applyProtection="1">
      <protection locked="0"/>
    </xf>
    <xf numFmtId="4" fontId="20" fillId="0" borderId="0" xfId="0" applyNumberFormat="1" applyFont="1" applyFill="1" applyProtection="1">
      <protection locked="0"/>
    </xf>
    <xf numFmtId="0" fontId="27" fillId="0" borderId="0" xfId="0" applyFont="1" applyFill="1" applyAlignment="1" applyProtection="1">
      <protection locked="0"/>
    </xf>
    <xf numFmtId="165" fontId="18" fillId="0" borderId="0" xfId="0" applyNumberFormat="1" applyFont="1" applyFill="1" applyBorder="1" applyAlignment="1"/>
    <xf numFmtId="165" fontId="0" fillId="0" borderId="0" xfId="0" applyNumberFormat="1" applyFill="1" applyAlignment="1"/>
    <xf numFmtId="165" fontId="18" fillId="0" borderId="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wrapText="1"/>
    </xf>
    <xf numFmtId="4" fontId="51" fillId="0" borderId="0" xfId="0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1" fillId="0" borderId="50" xfId="0" applyNumberFormat="1" applyFont="1" applyFill="1" applyBorder="1" applyAlignment="1">
      <alignment horizontal="left" vertical="center" wrapText="1"/>
    </xf>
    <xf numFmtId="165" fontId="25" fillId="0" borderId="50" xfId="181" applyNumberFormat="1" applyFont="1" applyFill="1" applyBorder="1" applyAlignment="1">
      <alignment horizontal="right" shrinkToFit="1"/>
    </xf>
    <xf numFmtId="165" fontId="25" fillId="0" borderId="50" xfId="0" applyNumberFormat="1" applyFont="1" applyFill="1" applyBorder="1" applyAlignment="1">
      <alignment horizontal="left" vertical="center" wrapText="1"/>
    </xf>
    <xf numFmtId="3" fontId="25" fillId="0" borderId="50" xfId="181" applyNumberFormat="1" applyFont="1" applyFill="1" applyBorder="1" applyAlignment="1">
      <alignment horizontal="right" shrinkToFit="1"/>
    </xf>
    <xf numFmtId="165" fontId="23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0" fontId="20" fillId="7" borderId="0" xfId="108" applyNumberFormat="1" applyFont="1" applyFill="1" applyProtection="1"/>
    <xf numFmtId="0" fontId="20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28" fillId="7" borderId="0" xfId="0" applyFont="1" applyFill="1" applyAlignment="1">
      <alignment vertical="top"/>
    </xf>
    <xf numFmtId="4" fontId="20" fillId="7" borderId="0" xfId="0" applyNumberFormat="1" applyFont="1" applyFill="1" applyAlignment="1"/>
    <xf numFmtId="10" fontId="20" fillId="7" borderId="0" xfId="0" applyNumberFormat="1" applyFont="1" applyFill="1" applyAlignment="1">
      <alignment horizontal="center" wrapText="1"/>
    </xf>
    <xf numFmtId="0" fontId="32" fillId="7" borderId="0" xfId="0" applyFont="1" applyFill="1" applyProtection="1">
      <protection locked="0"/>
    </xf>
    <xf numFmtId="49" fontId="20" fillId="7" borderId="0" xfId="131" applyNumberFormat="1" applyFont="1" applyFill="1" applyProtection="1"/>
    <xf numFmtId="165" fontId="19" fillId="7" borderId="0" xfId="0" applyNumberFormat="1" applyFont="1" applyFill="1"/>
    <xf numFmtId="165" fontId="49" fillId="7" borderId="50" xfId="0" applyNumberFormat="1" applyFont="1" applyFill="1" applyBorder="1" applyAlignment="1">
      <alignment horizontal="center" vertical="center" wrapText="1"/>
    </xf>
    <xf numFmtId="3" fontId="49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6" fillId="7" borderId="0" xfId="0" applyNumberFormat="1" applyFont="1" applyFill="1" applyBorder="1" applyAlignment="1">
      <alignment horizontal="right" vertical="center" wrapText="1"/>
    </xf>
    <xf numFmtId="49" fontId="20" fillId="7" borderId="0" xfId="174" applyNumberFormat="1" applyFont="1" applyFill="1" applyProtection="1">
      <alignment horizontal="center"/>
    </xf>
    <xf numFmtId="10" fontId="29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6" fillId="7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left" vertical="center" wrapText="1"/>
    </xf>
    <xf numFmtId="49" fontId="52" fillId="0" borderId="0" xfId="0" applyNumberFormat="1" applyFont="1" applyFill="1" applyBorder="1" applyAlignment="1" applyProtection="1">
      <alignment horizontal="left"/>
    </xf>
    <xf numFmtId="0" fontId="27" fillId="7" borderId="0" xfId="162" applyNumberFormat="1" applyFont="1" applyFill="1" applyAlignment="1" applyProtection="1">
      <alignment wrapText="1"/>
    </xf>
    <xf numFmtId="0" fontId="30" fillId="7" borderId="0" xfId="0" applyFont="1" applyFill="1" applyAlignment="1">
      <alignment wrapText="1"/>
    </xf>
    <xf numFmtId="0" fontId="31" fillId="7" borderId="0" xfId="0" applyFont="1" applyFill="1" applyAlignment="1">
      <alignment vertical="top"/>
    </xf>
    <xf numFmtId="0" fontId="29" fillId="0" borderId="50" xfId="0" applyFont="1" applyFill="1" applyBorder="1" applyAlignment="1">
      <alignment horizontal="center" vertical="center" wrapText="1"/>
    </xf>
    <xf numFmtId="10" fontId="29" fillId="0" borderId="50" xfId="0" applyNumberFormat="1" applyFont="1" applyFill="1" applyBorder="1" applyAlignment="1">
      <alignment horizontal="center" vertical="center" wrapText="1"/>
    </xf>
    <xf numFmtId="0" fontId="29" fillId="7" borderId="50" xfId="0" applyFont="1" applyFill="1" applyBorder="1" applyAlignment="1">
      <alignment horizontal="center" vertical="center" wrapText="1"/>
    </xf>
    <xf numFmtId="49" fontId="27" fillId="0" borderId="50" xfId="111" applyNumberFormat="1" applyFont="1" applyFill="1" applyBorder="1" applyAlignment="1" applyProtection="1">
      <alignment horizontal="center" vertical="center" wrapText="1"/>
    </xf>
    <xf numFmtId="49" fontId="20" fillId="0" borderId="50" xfId="111" applyNumberFormat="1" applyFont="1" applyFill="1" applyBorder="1" applyProtection="1">
      <alignment horizontal="center" vertical="center" wrapText="1"/>
    </xf>
    <xf numFmtId="49" fontId="20" fillId="0" borderId="50" xfId="136" applyNumberFormat="1" applyFont="1" applyFill="1" applyBorder="1" applyProtection="1">
      <alignment horizontal="center" vertical="center" wrapText="1"/>
    </xf>
    <xf numFmtId="49" fontId="20" fillId="7" borderId="50" xfId="136" applyNumberFormat="1" applyFont="1" applyFill="1" applyBorder="1" applyProtection="1">
      <alignment horizontal="center" vertical="center" wrapText="1"/>
    </xf>
    <xf numFmtId="165" fontId="37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22" fillId="7" borderId="0" xfId="0" applyNumberFormat="1" applyFont="1" applyFill="1" applyBorder="1" applyAlignment="1"/>
    <xf numFmtId="165" fontId="55" fillId="7" borderId="0" xfId="0" applyNumberFormat="1" applyFont="1" applyFill="1" applyBorder="1" applyAlignment="1">
      <alignment horizontal="left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1" fillId="7" borderId="0" xfId="0" applyNumberFormat="1" applyFont="1" applyFill="1" applyBorder="1" applyAlignment="1">
      <alignment horizontal="center" vertical="center"/>
    </xf>
    <xf numFmtId="165" fontId="25" fillId="7" borderId="0" xfId="181" applyNumberFormat="1" applyFont="1" applyFill="1" applyBorder="1" applyAlignment="1">
      <alignment horizontal="right" shrinkToFit="1"/>
    </xf>
    <xf numFmtId="165" fontId="37" fillId="7" borderId="0" xfId="0" applyNumberFormat="1" applyFont="1" applyFill="1" applyAlignment="1">
      <alignment vertical="top"/>
    </xf>
    <xf numFmtId="165" fontId="54" fillId="7" borderId="0" xfId="0" applyNumberFormat="1" applyFont="1" applyFill="1" applyAlignment="1">
      <alignment vertical="top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165" fontId="33" fillId="0" borderId="50" xfId="0" applyNumberFormat="1" applyFont="1" applyFill="1" applyBorder="1" applyAlignment="1">
      <alignment vertical="center" wrapText="1"/>
    </xf>
    <xf numFmtId="165" fontId="34" fillId="0" borderId="50" xfId="0" applyNumberFormat="1" applyFont="1" applyFill="1" applyBorder="1" applyAlignment="1">
      <alignment horizontal="center" vertical="center" shrinkToFit="1"/>
    </xf>
    <xf numFmtId="165" fontId="29" fillId="0" borderId="50" xfId="0" applyNumberFormat="1" applyFont="1" applyFill="1" applyBorder="1" applyAlignment="1" applyProtection="1">
      <alignment vertical="center"/>
      <protection locked="0"/>
    </xf>
    <xf numFmtId="165" fontId="29" fillId="0" borderId="12" xfId="179" applyNumberFormat="1" applyFont="1" applyFill="1" applyAlignment="1" applyProtection="1">
      <alignment horizontal="right" vertical="center"/>
    </xf>
    <xf numFmtId="165" fontId="29" fillId="7" borderId="50" xfId="0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65" fontId="30" fillId="0" borderId="50" xfId="164" applyNumberFormat="1" applyFont="1" applyFill="1" applyBorder="1" applyAlignment="1" applyProtection="1">
      <alignment vertical="center" wrapText="1"/>
    </xf>
    <xf numFmtId="165" fontId="29" fillId="0" borderId="50" xfId="175" applyNumberFormat="1" applyFont="1" applyFill="1" applyBorder="1" applyAlignment="1" applyProtection="1">
      <alignment horizontal="center" vertical="center" wrapText="1"/>
    </xf>
    <xf numFmtId="165" fontId="29" fillId="0" borderId="50" xfId="179" applyNumberFormat="1" applyFont="1" applyFill="1" applyBorder="1" applyAlignment="1" applyProtection="1">
      <alignment horizontal="right" vertical="center"/>
    </xf>
    <xf numFmtId="165" fontId="27" fillId="0" borderId="50" xfId="114" applyNumberFormat="1" applyFont="1" applyFill="1" applyBorder="1" applyAlignment="1" applyProtection="1">
      <alignment vertical="center" wrapText="1"/>
    </xf>
    <xf numFmtId="165" fontId="20" fillId="0" borderId="50" xfId="134" applyNumberFormat="1" applyFont="1" applyFill="1" applyBorder="1" applyAlignment="1" applyProtection="1">
      <alignment horizontal="center" vertical="center"/>
    </xf>
    <xf numFmtId="165" fontId="20" fillId="7" borderId="50" xfId="134" applyNumberFormat="1" applyFont="1" applyFill="1" applyBorder="1" applyAlignment="1" applyProtection="1">
      <alignment horizontal="center" vertical="center"/>
    </xf>
    <xf numFmtId="165" fontId="30" fillId="0" borderId="50" xfId="167" applyNumberFormat="1" applyFont="1" applyFill="1" applyBorder="1" applyAlignment="1" applyProtection="1">
      <alignment vertical="center" wrapText="1"/>
    </xf>
    <xf numFmtId="165" fontId="29" fillId="0" borderId="50" xfId="177" applyNumberFormat="1" applyFont="1" applyFill="1" applyBorder="1" applyAlignment="1" applyProtection="1">
      <alignment horizontal="center" vertical="center"/>
    </xf>
    <xf numFmtId="165" fontId="20" fillId="0" borderId="50" xfId="177" applyNumberFormat="1" applyFont="1" applyFill="1" applyBorder="1" applyAlignment="1" applyProtection="1">
      <alignment horizontal="center" vertical="center"/>
    </xf>
    <xf numFmtId="165" fontId="20" fillId="0" borderId="50" xfId="179" applyNumberFormat="1" applyFont="1" applyFill="1" applyBorder="1" applyAlignment="1" applyProtection="1">
      <alignment horizontal="right" vertical="center"/>
    </xf>
    <xf numFmtId="165" fontId="20" fillId="7" borderId="50" xfId="179" applyNumberFormat="1" applyFont="1" applyFill="1" applyBorder="1" applyAlignment="1" applyProtection="1">
      <alignment horizontal="right" vertical="center"/>
    </xf>
    <xf numFmtId="165" fontId="27" fillId="0" borderId="50" xfId="167" applyNumberFormat="1" applyFont="1" applyFill="1" applyBorder="1" applyAlignment="1" applyProtection="1">
      <alignment vertical="center" wrapText="1"/>
    </xf>
    <xf numFmtId="165" fontId="48" fillId="0" borderId="5" xfId="256" applyNumberFormat="1" applyFont="1" applyFill="1" applyAlignment="1" applyProtection="1">
      <alignment vertical="center" wrapText="1"/>
    </xf>
    <xf numFmtId="165" fontId="30" fillId="0" borderId="50" xfId="166" applyNumberFormat="1" applyFont="1" applyFill="1" applyBorder="1" applyAlignment="1" applyProtection="1">
      <alignment vertical="center" wrapText="1"/>
    </xf>
    <xf numFmtId="165" fontId="29" fillId="0" borderId="50" xfId="176" applyNumberFormat="1" applyFont="1" applyFill="1" applyBorder="1" applyAlignment="1" applyProtection="1">
      <alignment horizontal="center" vertical="center" wrapText="1"/>
    </xf>
    <xf numFmtId="165" fontId="29" fillId="7" borderId="50" xfId="180" applyNumberFormat="1" applyFont="1" applyFill="1" applyBorder="1" applyAlignment="1" applyProtection="1">
      <alignment horizontal="right" vertical="center"/>
    </xf>
    <xf numFmtId="165" fontId="27" fillId="0" borderId="0" xfId="106" applyNumberFormat="1" applyFont="1" applyFill="1" applyAlignment="1" applyProtection="1">
      <alignment vertical="center"/>
    </xf>
    <xf numFmtId="165" fontId="20" fillId="0" borderId="0" xfId="128" applyNumberFormat="1" applyFont="1" applyFill="1" applyBorder="1" applyAlignment="1" applyProtection="1">
      <alignment vertical="center"/>
    </xf>
    <xf numFmtId="165" fontId="20" fillId="0" borderId="0" xfId="139" applyNumberFormat="1" applyFont="1" applyFill="1" applyBorder="1" applyAlignment="1" applyProtection="1">
      <alignment vertical="center"/>
    </xf>
    <xf numFmtId="165" fontId="29" fillId="7" borderId="57" xfId="0" applyNumberFormat="1" applyFont="1" applyFill="1" applyBorder="1" applyAlignment="1" applyProtection="1">
      <alignment vertical="center"/>
      <protection locked="0"/>
    </xf>
    <xf numFmtId="165" fontId="20" fillId="7" borderId="0" xfId="139" applyNumberFormat="1" applyFont="1" applyFill="1" applyBorder="1" applyAlignment="1" applyProtection="1">
      <alignment vertical="center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5" fontId="28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7" borderId="0" xfId="0" applyNumberFormat="1" applyFont="1" applyFill="1" applyBorder="1" applyAlignment="1" applyProtection="1">
      <alignment vertical="center"/>
      <protection locked="0"/>
    </xf>
    <xf numFmtId="165" fontId="20" fillId="0" borderId="0" xfId="131" applyNumberFormat="1" applyFont="1" applyFill="1" applyBorder="1" applyAlignment="1" applyProtection="1">
      <alignment vertical="center"/>
    </xf>
    <xf numFmtId="165" fontId="20" fillId="7" borderId="0" xfId="131" applyNumberFormat="1" applyFont="1" applyFill="1" applyBorder="1" applyAlignment="1" applyProtection="1">
      <alignment vertical="center"/>
    </xf>
    <xf numFmtId="165" fontId="35" fillId="0" borderId="51" xfId="0" applyNumberFormat="1" applyFont="1" applyFill="1" applyBorder="1" applyAlignment="1">
      <alignment vertical="center" wrapText="1"/>
    </xf>
    <xf numFmtId="165" fontId="36" fillId="0" borderId="51" xfId="0" applyNumberFormat="1" applyFont="1" applyFill="1" applyBorder="1" applyAlignment="1">
      <alignment horizontal="center" vertical="center" shrinkToFit="1"/>
    </xf>
    <xf numFmtId="165" fontId="20" fillId="0" borderId="51" xfId="0" applyNumberFormat="1" applyFont="1" applyFill="1" applyBorder="1" applyAlignment="1" applyProtection="1">
      <alignment vertical="center"/>
      <protection locked="0"/>
    </xf>
    <xf numFmtId="165" fontId="29" fillId="7" borderId="51" xfId="0" applyNumberFormat="1" applyFont="1" applyFill="1" applyBorder="1" applyAlignment="1" applyProtection="1">
      <alignment vertical="center"/>
      <protection locked="0"/>
    </xf>
    <xf numFmtId="165" fontId="20" fillId="7" borderId="51" xfId="0" applyNumberFormat="1" applyFont="1" applyFill="1" applyBorder="1" applyAlignment="1" applyProtection="1">
      <alignment vertical="center"/>
      <protection locked="0"/>
    </xf>
    <xf numFmtId="165" fontId="35" fillId="0" borderId="50" xfId="0" applyNumberFormat="1" applyFont="1" applyFill="1" applyBorder="1" applyAlignment="1">
      <alignment vertical="center" wrapText="1"/>
    </xf>
    <xf numFmtId="165" fontId="36" fillId="0" borderId="50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 applyProtection="1">
      <alignment vertical="center"/>
      <protection locked="0"/>
    </xf>
    <xf numFmtId="165" fontId="20" fillId="0" borderId="12" xfId="179" applyNumberFormat="1" applyFont="1" applyFill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/>
      <protection locked="0"/>
    </xf>
    <xf numFmtId="165" fontId="27" fillId="0" borderId="50" xfId="0" applyNumberFormat="1" applyFont="1" applyFill="1" applyBorder="1" applyAlignment="1">
      <alignment vertical="center" wrapText="1"/>
    </xf>
    <xf numFmtId="165" fontId="29" fillId="7" borderId="12" xfId="179" applyNumberFormat="1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20" fillId="7" borderId="50" xfId="0" applyFont="1" applyFill="1" applyBorder="1" applyAlignment="1" applyProtection="1">
      <alignment horizontal="center"/>
      <protection locked="0"/>
    </xf>
    <xf numFmtId="0" fontId="20" fillId="7" borderId="0" xfId="0" applyFont="1" applyFill="1"/>
    <xf numFmtId="10" fontId="20" fillId="7" borderId="0" xfId="0" applyNumberFormat="1" applyFont="1" applyFill="1" applyAlignment="1">
      <alignment horizontal="center"/>
    </xf>
    <xf numFmtId="0" fontId="20" fillId="7" borderId="0" xfId="0" applyFont="1" applyFill="1" applyAlignment="1"/>
    <xf numFmtId="10" fontId="29" fillId="7" borderId="50" xfId="0" applyNumberFormat="1" applyFont="1" applyFill="1" applyBorder="1" applyAlignment="1">
      <alignment horizontal="center" vertical="center" wrapText="1"/>
    </xf>
    <xf numFmtId="0" fontId="20" fillId="7" borderId="50" xfId="159" applyNumberFormat="1" applyFont="1" applyFill="1" applyBorder="1" applyAlignment="1" applyProtection="1">
      <alignment horizontal="center"/>
    </xf>
    <xf numFmtId="165" fontId="29" fillId="7" borderId="50" xfId="179" applyNumberFormat="1" applyFont="1" applyFill="1" applyBorder="1" applyAlignment="1" applyProtection="1">
      <alignment horizontal="right" vertical="center"/>
    </xf>
    <xf numFmtId="165" fontId="29" fillId="7" borderId="50" xfId="160" applyNumberFormat="1" applyFont="1" applyFill="1" applyBorder="1" applyAlignment="1" applyProtection="1">
      <alignment vertical="center"/>
    </xf>
    <xf numFmtId="165" fontId="20" fillId="7" borderId="50" xfId="160" applyNumberFormat="1" applyFont="1" applyFill="1" applyBorder="1" applyAlignment="1" applyProtection="1">
      <alignment vertical="center"/>
    </xf>
    <xf numFmtId="165" fontId="29" fillId="7" borderId="69" xfId="179" applyNumberFormat="1" applyFont="1" applyFill="1" applyBorder="1" applyAlignment="1" applyProtection="1">
      <alignment horizontal="right" vertical="center"/>
    </xf>
    <xf numFmtId="165" fontId="20" fillId="7" borderId="57" xfId="160" applyNumberFormat="1" applyFont="1" applyFill="1" applyBorder="1" applyAlignment="1" applyProtection="1">
      <alignment vertical="center"/>
    </xf>
    <xf numFmtId="165" fontId="20" fillId="7" borderId="0" xfId="0" applyNumberFormat="1" applyFont="1" applyFill="1" applyAlignment="1" applyProtection="1">
      <alignment vertical="center"/>
      <protection locked="0"/>
    </xf>
    <xf numFmtId="165" fontId="20" fillId="7" borderId="51" xfId="160" applyNumberFormat="1" applyFont="1" applyFill="1" applyBorder="1" applyAlignment="1" applyProtection="1">
      <alignment vertical="center"/>
    </xf>
    <xf numFmtId="165" fontId="20" fillId="7" borderId="12" xfId="179" applyNumberFormat="1" applyFont="1" applyFill="1" applyAlignment="1" applyProtection="1">
      <alignment horizontal="right" vertical="center"/>
    </xf>
    <xf numFmtId="4" fontId="20" fillId="7" borderId="0" xfId="0" applyNumberFormat="1" applyFont="1" applyFill="1" applyAlignment="1" applyProtection="1">
      <alignment vertical="center"/>
      <protection locked="0"/>
    </xf>
    <xf numFmtId="4" fontId="20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0" fontId="58" fillId="7" borderId="0" xfId="0" applyFont="1" applyFill="1" applyAlignment="1">
      <alignment horizontal="center" wrapText="1"/>
    </xf>
    <xf numFmtId="4" fontId="53" fillId="7" borderId="0" xfId="0" applyNumberFormat="1" applyFont="1" applyFill="1" applyAlignment="1"/>
    <xf numFmtId="165" fontId="53" fillId="7" borderId="50" xfId="0" applyNumberFormat="1" applyFont="1" applyFill="1" applyBorder="1" applyAlignment="1" applyProtection="1">
      <alignment vertical="center"/>
      <protection locked="0"/>
    </xf>
    <xf numFmtId="0" fontId="53" fillId="7" borderId="0" xfId="0" applyFont="1" applyFill="1" applyAlignment="1" applyProtection="1">
      <alignment vertical="center"/>
      <protection locked="0"/>
    </xf>
    <xf numFmtId="165" fontId="53" fillId="7" borderId="0" xfId="0" applyNumberFormat="1" applyFont="1" applyFill="1" applyProtection="1">
      <protection locked="0"/>
    </xf>
    <xf numFmtId="0" fontId="53" fillId="7" borderId="0" xfId="0" applyFont="1" applyFill="1" applyProtection="1">
      <protection locked="0"/>
    </xf>
    <xf numFmtId="165" fontId="16" fillId="7" borderId="50" xfId="181" applyNumberFormat="1" applyFont="1" applyFill="1" applyBorder="1" applyAlignment="1">
      <alignment horizontal="right" shrinkToFit="1"/>
    </xf>
    <xf numFmtId="0" fontId="29" fillId="7" borderId="0" xfId="0" applyFont="1" applyFill="1" applyAlignment="1">
      <alignment horizontal="center" wrapText="1"/>
    </xf>
    <xf numFmtId="49" fontId="29" fillId="7" borderId="50" xfId="111" applyNumberFormat="1" applyFont="1" applyFill="1" applyBorder="1" applyProtection="1">
      <alignment horizontal="center" vertical="center" wrapText="1"/>
    </xf>
    <xf numFmtId="165" fontId="28" fillId="7" borderId="50" xfId="179" applyNumberFormat="1" applyFont="1" applyFill="1" applyBorder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 wrapText="1"/>
      <protection locked="0"/>
    </xf>
    <xf numFmtId="165" fontId="37" fillId="7" borderId="50" xfId="0" applyNumberFormat="1" applyFont="1" applyFill="1" applyBorder="1" applyAlignment="1"/>
    <xf numFmtId="165" fontId="37" fillId="7" borderId="50" xfId="0" applyNumberFormat="1" applyFont="1" applyFill="1" applyBorder="1" applyAlignment="1">
      <alignment wrapText="1"/>
    </xf>
    <xf numFmtId="165" fontId="56" fillId="7" borderId="50" xfId="181" applyNumberFormat="1" applyFont="1" applyFill="1" applyBorder="1" applyAlignment="1">
      <alignment horizontal="right" shrinkToFit="1"/>
    </xf>
    <xf numFmtId="165" fontId="59" fillId="7" borderId="50" xfId="181" applyNumberFormat="1" applyFont="1" applyFill="1" applyBorder="1" applyAlignment="1">
      <alignment horizontal="right" shrinkToFit="1"/>
    </xf>
    <xf numFmtId="165" fontId="57" fillId="7" borderId="50" xfId="181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justify" vertical="justify" wrapText="1"/>
    </xf>
    <xf numFmtId="3" fontId="14" fillId="0" borderId="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 applyAlignment="1"/>
    <xf numFmtId="165" fontId="16" fillId="7" borderId="0" xfId="182" applyNumberFormat="1" applyFont="1" applyFill="1" applyBorder="1" applyAlignment="1"/>
    <xf numFmtId="165" fontId="37" fillId="7" borderId="0" xfId="0" applyNumberFormat="1" applyFont="1" applyFill="1" applyBorder="1" applyAlignment="1">
      <alignment wrapText="1"/>
    </xf>
    <xf numFmtId="165" fontId="37" fillId="7" borderId="0" xfId="0" applyNumberFormat="1" applyFont="1" applyFill="1" applyBorder="1" applyAlignment="1"/>
    <xf numFmtId="165" fontId="59" fillId="7" borderId="50" xfId="0" applyNumberFormat="1" applyFont="1" applyFill="1" applyBorder="1" applyAlignment="1"/>
    <xf numFmtId="165" fontId="59" fillId="7" borderId="50" xfId="182" applyNumberFormat="1" applyFont="1" applyFill="1" applyBorder="1" applyAlignment="1"/>
    <xf numFmtId="165" fontId="0" fillId="0" borderId="0" xfId="0" applyNumberFormat="1" applyFont="1" applyFill="1" applyAlignment="1">
      <alignment vertical="top"/>
    </xf>
    <xf numFmtId="165" fontId="27" fillId="7" borderId="50" xfId="167" applyNumberFormat="1" applyFont="1" applyFill="1" applyBorder="1" applyAlignment="1" applyProtection="1">
      <alignment vertical="center" wrapText="1"/>
    </xf>
    <xf numFmtId="165" fontId="20" fillId="7" borderId="50" xfId="177" applyNumberFormat="1" applyFont="1" applyFill="1" applyBorder="1" applyAlignment="1" applyProtection="1">
      <alignment horizontal="center" vertical="center"/>
    </xf>
    <xf numFmtId="165" fontId="29" fillId="7" borderId="0" xfId="179" applyNumberFormat="1" applyFont="1" applyFill="1" applyBorder="1" applyAlignment="1" applyProtection="1">
      <alignment horizontal="center" vertical="center"/>
    </xf>
    <xf numFmtId="165" fontId="20" fillId="7" borderId="0" xfId="160" applyNumberFormat="1" applyFont="1" applyFill="1" applyBorder="1" applyAlignment="1" applyProtection="1">
      <alignment horizontal="center" vertical="center"/>
    </xf>
    <xf numFmtId="4" fontId="53" fillId="7" borderId="55" xfId="0" applyNumberFormat="1" applyFont="1" applyFill="1" applyBorder="1" applyAlignment="1">
      <alignment horizontal="center"/>
    </xf>
    <xf numFmtId="49" fontId="53" fillId="7" borderId="0" xfId="174" applyNumberFormat="1" applyFont="1" applyFill="1" applyAlignment="1" applyProtection="1">
      <alignment horizontal="center"/>
    </xf>
    <xf numFmtId="165" fontId="29" fillId="0" borderId="0" xfId="16" applyNumberFormat="1" applyFont="1" applyFill="1" applyBorder="1" applyAlignment="1" applyProtection="1">
      <alignment horizontal="left" vertical="center"/>
    </xf>
    <xf numFmtId="0" fontId="20" fillId="0" borderId="0" xfId="129" applyNumberFormat="1" applyFont="1" applyFill="1" applyProtection="1">
      <alignment horizontal="center"/>
    </xf>
    <xf numFmtId="49" fontId="20" fillId="7" borderId="50" xfId="135" applyNumberFormat="1" applyFont="1" applyFill="1" applyBorder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 indent="11"/>
    </xf>
    <xf numFmtId="10" fontId="53" fillId="7" borderId="0" xfId="0" applyNumberFormat="1" applyFont="1" applyFill="1" applyAlignment="1">
      <alignment horizontal="center" wrapText="1"/>
    </xf>
    <xf numFmtId="0" fontId="28" fillId="7" borderId="0" xfId="0" applyFont="1" applyFill="1" applyBorder="1" applyAlignment="1">
      <alignment horizontal="left" indent="11"/>
    </xf>
    <xf numFmtId="49" fontId="27" fillId="0" borderId="50" xfId="110" applyNumberFormat="1" applyFont="1" applyFill="1" applyBorder="1" applyAlignment="1" applyProtection="1">
      <alignment vertical="center" wrapText="1"/>
    </xf>
    <xf numFmtId="49" fontId="27" fillId="0" borderId="50" xfId="110" applyNumberFormat="1" applyFont="1" applyFill="1" applyBorder="1" applyAlignment="1">
      <alignment vertical="center" wrapText="1"/>
    </xf>
    <xf numFmtId="49" fontId="20" fillId="0" borderId="50" xfId="110" applyNumberFormat="1" applyFont="1" applyFill="1" applyBorder="1" applyProtection="1">
      <alignment horizontal="center" vertical="center" wrapText="1"/>
    </xf>
    <xf numFmtId="49" fontId="20" fillId="0" borderId="50" xfId="110" applyNumberFormat="1" applyFont="1" applyFill="1" applyBorder="1">
      <alignment horizontal="center" vertical="center" wrapText="1"/>
    </xf>
    <xf numFmtId="0" fontId="20" fillId="7" borderId="50" xfId="0" applyFont="1" applyFill="1" applyBorder="1" applyAlignment="1" applyProtection="1">
      <alignment horizontal="center"/>
      <protection locked="0"/>
    </xf>
    <xf numFmtId="4" fontId="29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5" fontId="29" fillId="7" borderId="0" xfId="0" applyNumberFormat="1" applyFont="1" applyFill="1" applyBorder="1" applyAlignment="1" applyProtection="1">
      <alignment horizontal="center" vertical="center"/>
      <protection locked="0"/>
    </xf>
    <xf numFmtId="165" fontId="24" fillId="0" borderId="0" xfId="181" applyNumberFormat="1" applyFont="1" applyFill="1" applyBorder="1" applyAlignment="1">
      <alignment horizontal="center" vertical="center" wrapText="1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37" fillId="7" borderId="51" xfId="0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>
      <alignment horizontal="center"/>
    </xf>
    <xf numFmtId="165" fontId="19" fillId="7" borderId="55" xfId="0" applyNumberFormat="1" applyFont="1" applyFill="1" applyBorder="1" applyAlignment="1">
      <alignment horizontal="center"/>
    </xf>
    <xf numFmtId="165" fontId="50" fillId="7" borderId="52" xfId="0" applyNumberFormat="1" applyFont="1" applyFill="1" applyBorder="1" applyAlignment="1">
      <alignment horizontal="center"/>
    </xf>
    <xf numFmtId="165" fontId="50" fillId="7" borderId="53" xfId="0" applyNumberFormat="1" applyFont="1" applyFill="1" applyBorder="1" applyAlignment="1">
      <alignment horizontal="center"/>
    </xf>
    <xf numFmtId="165" fontId="50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7" fillId="0" borderId="52" xfId="0" applyNumberFormat="1" applyFont="1" applyFill="1" applyBorder="1" applyAlignment="1">
      <alignment horizontal="center" vertical="center" wrapText="1"/>
    </xf>
    <xf numFmtId="165" fontId="17" fillId="0" borderId="54" xfId="0" applyNumberFormat="1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center" vertical="center" wrapText="1"/>
    </xf>
    <xf numFmtId="165" fontId="0" fillId="0" borderId="52" xfId="0" applyNumberFormat="1" applyFill="1" applyBorder="1" applyAlignment="1">
      <alignment vertical="top"/>
    </xf>
    <xf numFmtId="0" fontId="0" fillId="0" borderId="54" xfId="0" applyBorder="1" applyAlignment="1"/>
    <xf numFmtId="165" fontId="15" fillId="0" borderId="52" xfId="0" applyNumberFormat="1" applyFont="1" applyFill="1" applyBorder="1" applyAlignment="1">
      <alignment horizontal="justify" vertical="center" wrapText="1"/>
    </xf>
    <xf numFmtId="0" fontId="60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readingOrder="1"/>
    </xf>
    <xf numFmtId="168" fontId="61" fillId="0" borderId="0" xfId="181" applyNumberFormat="1" applyFont="1" applyAlignment="1">
      <alignment horizontal="center"/>
    </xf>
    <xf numFmtId="169" fontId="61" fillId="0" borderId="0" xfId="181" applyNumberFormat="1" applyFont="1" applyAlignment="1">
      <alignment horizontal="center"/>
    </xf>
    <xf numFmtId="168" fontId="62" fillId="0" borderId="0" xfId="181" applyNumberFormat="1" applyFont="1" applyAlignment="1">
      <alignment horizontal="center"/>
    </xf>
    <xf numFmtId="169" fontId="62" fillId="0" borderId="0" xfId="181" applyNumberFormat="1" applyFont="1" applyAlignment="1">
      <alignment horizontal="center"/>
    </xf>
    <xf numFmtId="0" fontId="61" fillId="0" borderId="0" xfId="0" applyFont="1"/>
    <xf numFmtId="0" fontId="5" fillId="0" borderId="0" xfId="0" applyFont="1"/>
    <xf numFmtId="0" fontId="18" fillId="0" borderId="0" xfId="0" applyFont="1" applyAlignment="1">
      <alignment horizontal="center"/>
    </xf>
    <xf numFmtId="0" fontId="62" fillId="0" borderId="0" xfId="0" applyFont="1"/>
    <xf numFmtId="0" fontId="63" fillId="0" borderId="55" xfId="0" applyFont="1" applyBorder="1" applyAlignment="1">
      <alignment horizontal="right"/>
    </xf>
    <xf numFmtId="0" fontId="64" fillId="8" borderId="56" xfId="0" applyFont="1" applyFill="1" applyBorder="1" applyAlignment="1">
      <alignment horizontal="center" vertical="center" wrapText="1" readingOrder="1"/>
    </xf>
    <xf numFmtId="168" fontId="32" fillId="8" borderId="52" xfId="181" applyNumberFormat="1" applyFont="1" applyFill="1" applyBorder="1" applyAlignment="1">
      <alignment horizontal="center"/>
    </xf>
    <xf numFmtId="168" fontId="32" fillId="8" borderId="53" xfId="181" applyNumberFormat="1" applyFont="1" applyFill="1" applyBorder="1" applyAlignment="1">
      <alignment horizontal="center"/>
    </xf>
    <xf numFmtId="168" fontId="32" fillId="8" borderId="54" xfId="181" applyNumberFormat="1" applyFont="1" applyFill="1" applyBorder="1" applyAlignment="1">
      <alignment horizontal="center"/>
    </xf>
    <xf numFmtId="0" fontId="28" fillId="0" borderId="0" xfId="0" applyFont="1"/>
    <xf numFmtId="0" fontId="64" fillId="8" borderId="57" xfId="0" applyFont="1" applyFill="1" applyBorder="1" applyAlignment="1">
      <alignment horizontal="center" vertical="center" wrapText="1" readingOrder="1"/>
    </xf>
    <xf numFmtId="0" fontId="32" fillId="8" borderId="56" xfId="181" applyNumberFormat="1" applyFont="1" applyFill="1" applyBorder="1" applyAlignment="1">
      <alignment horizontal="center" vertical="center" wrapText="1"/>
    </xf>
    <xf numFmtId="168" fontId="32" fillId="8" borderId="56" xfId="181" applyNumberFormat="1" applyFont="1" applyFill="1" applyBorder="1" applyAlignment="1">
      <alignment horizontal="center"/>
    </xf>
    <xf numFmtId="169" fontId="32" fillId="8" borderId="70" xfId="181" applyNumberFormat="1" applyFont="1" applyFill="1" applyBorder="1" applyAlignment="1">
      <alignment horizontal="center"/>
    </xf>
    <xf numFmtId="0" fontId="32" fillId="8" borderId="56" xfId="0" applyFont="1" applyFill="1" applyBorder="1" applyAlignment="1">
      <alignment horizontal="center"/>
    </xf>
    <xf numFmtId="169" fontId="32" fillId="8" borderId="56" xfId="181" applyNumberFormat="1" applyFont="1" applyFill="1" applyBorder="1" applyAlignment="1">
      <alignment horizontal="center"/>
    </xf>
    <xf numFmtId="0" fontId="32" fillId="8" borderId="57" xfId="181" applyNumberFormat="1" applyFont="1" applyFill="1" applyBorder="1" applyAlignment="1">
      <alignment horizontal="center" vertical="center" wrapText="1"/>
    </xf>
    <xf numFmtId="168" fontId="32" fillId="8" borderId="57" xfId="181" applyNumberFormat="1" applyFont="1" applyFill="1" applyBorder="1" applyAlignment="1">
      <alignment horizontal="center" vertical="center" wrapText="1"/>
    </xf>
    <xf numFmtId="169" fontId="32" fillId="8" borderId="71" xfId="181" applyNumberFormat="1" applyFont="1" applyFill="1" applyBorder="1" applyAlignment="1">
      <alignment horizontal="center"/>
    </xf>
    <xf numFmtId="0" fontId="32" fillId="8" borderId="57" xfId="0" applyFont="1" applyFill="1" applyBorder="1" applyAlignment="1">
      <alignment horizontal="center"/>
    </xf>
    <xf numFmtId="169" fontId="32" fillId="8" borderId="57" xfId="181" applyNumberFormat="1" applyFont="1" applyFill="1" applyBorder="1" applyAlignment="1">
      <alignment horizontal="center"/>
    </xf>
    <xf numFmtId="0" fontId="64" fillId="8" borderId="51" xfId="0" applyFont="1" applyFill="1" applyBorder="1" applyAlignment="1">
      <alignment horizontal="center" vertical="center" wrapText="1" readingOrder="1"/>
    </xf>
    <xf numFmtId="0" fontId="32" fillId="8" borderId="51" xfId="181" applyNumberFormat="1" applyFont="1" applyFill="1" applyBorder="1" applyAlignment="1">
      <alignment horizontal="center" vertical="center" wrapText="1"/>
    </xf>
    <xf numFmtId="168" fontId="32" fillId="8" borderId="51" xfId="181" applyNumberFormat="1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horizontal="center"/>
    </xf>
    <xf numFmtId="169" fontId="32" fillId="8" borderId="51" xfId="181" applyNumberFormat="1" applyFont="1" applyFill="1" applyBorder="1" applyAlignment="1">
      <alignment horizontal="center"/>
    </xf>
    <xf numFmtId="1" fontId="65" fillId="0" borderId="50" xfId="0" applyNumberFormat="1" applyFont="1" applyFill="1" applyBorder="1" applyAlignment="1">
      <alignment horizontal="center" vertical="center" wrapText="1" readingOrder="1"/>
    </xf>
    <xf numFmtId="1" fontId="65" fillId="0" borderId="54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 wrapText="1"/>
    </xf>
    <xf numFmtId="49" fontId="66" fillId="0" borderId="50" xfId="0" applyNumberFormat="1" applyFont="1" applyFill="1" applyBorder="1" applyAlignment="1">
      <alignment horizontal="left" vertical="center" wrapText="1" readingOrder="1"/>
    </xf>
    <xf numFmtId="169" fontId="64" fillId="0" borderId="54" xfId="181" applyNumberFormat="1" applyFont="1" applyFill="1" applyBorder="1" applyAlignment="1">
      <alignment horizontal="center" vertical="center" wrapText="1"/>
    </xf>
    <xf numFmtId="169" fontId="64" fillId="0" borderId="50" xfId="181" applyNumberFormat="1" applyFont="1" applyFill="1" applyBorder="1" applyAlignment="1">
      <alignment horizontal="center" vertical="center" wrapText="1"/>
    </xf>
    <xf numFmtId="49" fontId="67" fillId="9" borderId="50" xfId="0" applyNumberFormat="1" applyFont="1" applyFill="1" applyBorder="1" applyAlignment="1">
      <alignment horizontal="left" vertical="center" wrapText="1"/>
    </xf>
    <xf numFmtId="169" fontId="67" fillId="9" borderId="50" xfId="181" applyNumberFormat="1" applyFont="1" applyFill="1" applyBorder="1" applyAlignment="1">
      <alignment horizontal="center" vertical="center"/>
    </xf>
    <xf numFmtId="170" fontId="67" fillId="9" borderId="50" xfId="181" applyNumberFormat="1" applyFont="1" applyFill="1" applyBorder="1" applyAlignment="1">
      <alignment horizontal="right" vertical="center"/>
    </xf>
    <xf numFmtId="0" fontId="68" fillId="0" borderId="0" xfId="0" applyFont="1"/>
    <xf numFmtId="49" fontId="64" fillId="10" borderId="50" xfId="0" applyNumberFormat="1" applyFont="1" applyFill="1" applyBorder="1" applyAlignment="1">
      <alignment horizontal="left" vertical="center" wrapText="1"/>
    </xf>
    <xf numFmtId="169" fontId="64" fillId="10" borderId="50" xfId="181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169" fontId="61" fillId="0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Border="1" applyAlignment="1">
      <alignment horizontal="center" vertical="center"/>
    </xf>
    <xf numFmtId="49" fontId="63" fillId="11" borderId="50" xfId="0" applyNumberFormat="1" applyFont="1" applyFill="1" applyBorder="1" applyAlignment="1">
      <alignment horizontal="left" vertical="center" wrapText="1"/>
    </xf>
    <xf numFmtId="169" fontId="64" fillId="11" borderId="50" xfId="181" applyNumberFormat="1" applyFont="1" applyFill="1" applyBorder="1" applyAlignment="1">
      <alignment horizontal="center" vertical="center"/>
    </xf>
    <xf numFmtId="0" fontId="63" fillId="0" borderId="0" xfId="0" applyFont="1"/>
    <xf numFmtId="49" fontId="63" fillId="10" borderId="50" xfId="0" applyNumberFormat="1" applyFont="1" applyFill="1" applyBorder="1" applyAlignment="1">
      <alignment horizontal="left" vertical="center" wrapText="1"/>
    </xf>
    <xf numFmtId="169" fontId="64" fillId="10" borderId="50" xfId="181" applyNumberFormat="1" applyFont="1" applyFill="1" applyBorder="1" applyAlignment="1">
      <alignment horizontal="right" vertical="center"/>
    </xf>
    <xf numFmtId="170" fontId="64" fillId="10" borderId="50" xfId="181" applyNumberFormat="1" applyFont="1" applyFill="1" applyBorder="1" applyAlignment="1">
      <alignment horizontal="right" vertical="center"/>
    </xf>
    <xf numFmtId="170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Border="1" applyAlignment="1">
      <alignment horizontal="right" vertical="center"/>
    </xf>
    <xf numFmtId="170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Fill="1" applyBorder="1" applyAlignment="1">
      <alignment horizontal="right" vertical="center"/>
    </xf>
    <xf numFmtId="169" fontId="62" fillId="0" borderId="50" xfId="181" applyNumberFormat="1" applyFont="1" applyBorder="1" applyAlignment="1">
      <alignment horizontal="center" vertical="center"/>
    </xf>
    <xf numFmtId="169" fontId="62" fillId="0" borderId="50" xfId="181" applyNumberFormat="1" applyFont="1" applyFill="1" applyBorder="1" applyAlignment="1">
      <alignment horizontal="center" vertical="center"/>
    </xf>
    <xf numFmtId="167" fontId="61" fillId="0" borderId="50" xfId="181" applyNumberFormat="1" applyFont="1" applyFill="1" applyBorder="1" applyAlignment="1">
      <alignment horizontal="center" vertical="center"/>
    </xf>
    <xf numFmtId="167" fontId="64" fillId="11" borderId="50" xfId="181" applyNumberFormat="1" applyFont="1" applyFill="1" applyBorder="1" applyAlignment="1">
      <alignment horizontal="center" vertical="center"/>
    </xf>
    <xf numFmtId="167" fontId="64" fillId="10" borderId="50" xfId="181" applyNumberFormat="1" applyFont="1" applyFill="1" applyBorder="1" applyAlignment="1">
      <alignment horizontal="right" vertical="center"/>
    </xf>
    <xf numFmtId="49" fontId="5" fillId="7" borderId="50" xfId="0" applyNumberFormat="1" applyFont="1" applyFill="1" applyBorder="1" applyAlignment="1">
      <alignment horizontal="left" vertical="center" wrapText="1"/>
    </xf>
    <xf numFmtId="169" fontId="69" fillId="0" borderId="50" xfId="181" applyNumberFormat="1" applyFont="1" applyFill="1" applyBorder="1" applyAlignment="1">
      <alignment horizontal="center" vertical="center"/>
    </xf>
    <xf numFmtId="0" fontId="5" fillId="0" borderId="0" xfId="0" applyFont="1" applyFill="1"/>
    <xf numFmtId="169" fontId="61" fillId="0" borderId="50" xfId="181" applyNumberFormat="1" applyFont="1" applyBorder="1" applyAlignment="1">
      <alignment horizontal="center" vertical="center" wrapText="1"/>
    </xf>
    <xf numFmtId="169" fontId="69" fillId="10" borderId="50" xfId="181" applyNumberFormat="1" applyFont="1" applyFill="1" applyBorder="1" applyAlignment="1">
      <alignment horizontal="center" vertical="center"/>
    </xf>
    <xf numFmtId="165" fontId="64" fillId="10" borderId="50" xfId="181" applyNumberFormat="1" applyFont="1" applyFill="1" applyBorder="1" applyAlignment="1">
      <alignment horizontal="right" vertical="center" wrapText="1"/>
    </xf>
    <xf numFmtId="171" fontId="68" fillId="0" borderId="0" xfId="0" applyNumberFormat="1" applyFont="1"/>
    <xf numFmtId="169" fontId="61" fillId="12" borderId="50" xfId="181" applyNumberFormat="1" applyFont="1" applyFill="1" applyBorder="1" applyAlignment="1">
      <alignment horizontal="center" vertical="center"/>
    </xf>
    <xf numFmtId="171" fontId="5" fillId="0" borderId="0" xfId="0" applyNumberFormat="1" applyFont="1"/>
    <xf numFmtId="49" fontId="5" fillId="0" borderId="50" xfId="0" applyNumberFormat="1" applyFont="1" applyBorder="1" applyAlignment="1">
      <alignment horizontal="left" vertical="center" wrapText="1"/>
    </xf>
    <xf numFmtId="169" fontId="62" fillId="12" borderId="50" xfId="181" applyNumberFormat="1" applyFont="1" applyFill="1" applyBorder="1" applyAlignment="1">
      <alignment horizontal="center" vertical="center"/>
    </xf>
    <xf numFmtId="0" fontId="63" fillId="0" borderId="0" xfId="0" applyFont="1" applyFill="1"/>
    <xf numFmtId="172" fontId="5" fillId="0" borderId="0" xfId="0" applyNumberFormat="1" applyFont="1"/>
    <xf numFmtId="173" fontId="5" fillId="7" borderId="50" xfId="0" applyNumberFormat="1" applyFont="1" applyFill="1" applyBorder="1" applyAlignment="1">
      <alignment horizontal="left" vertical="center" wrapText="1"/>
    </xf>
    <xf numFmtId="169" fontId="61" fillId="7" borderId="50" xfId="181" applyNumberFormat="1" applyFont="1" applyFill="1" applyBorder="1" applyAlignment="1">
      <alignment horizontal="center" vertical="center"/>
    </xf>
    <xf numFmtId="169" fontId="62" fillId="7" borderId="50" xfId="181" applyNumberFormat="1" applyFont="1" applyFill="1" applyBorder="1" applyAlignment="1">
      <alignment horizontal="center" vertical="center"/>
    </xf>
    <xf numFmtId="172" fontId="5" fillId="7" borderId="0" xfId="0" applyNumberFormat="1" applyFont="1" applyFill="1"/>
    <xf numFmtId="0" fontId="5" fillId="7" borderId="0" xfId="0" applyFont="1" applyFill="1"/>
    <xf numFmtId="169" fontId="62" fillId="0" borderId="50" xfId="181" applyNumberFormat="1" applyFont="1" applyFill="1" applyBorder="1" applyAlignment="1">
      <alignment horizontal="center" vertical="center" wrapText="1"/>
    </xf>
    <xf numFmtId="0" fontId="5" fillId="7" borderId="50" xfId="0" applyNumberFormat="1" applyFont="1" applyFill="1" applyBorder="1" applyAlignment="1">
      <alignment horizontal="left" vertical="center" wrapText="1"/>
    </xf>
    <xf numFmtId="171" fontId="5" fillId="7" borderId="0" xfId="0" applyNumberFormat="1" applyFont="1" applyFill="1"/>
    <xf numFmtId="169" fontId="70" fillId="7" borderId="50" xfId="181" applyNumberFormat="1" applyFont="1" applyFill="1" applyBorder="1" applyAlignment="1">
      <alignment horizontal="center" vertical="center"/>
    </xf>
    <xf numFmtId="49" fontId="63" fillId="7" borderId="50" xfId="0" applyNumberFormat="1" applyFont="1" applyFill="1" applyBorder="1" applyAlignment="1">
      <alignment horizontal="left" vertical="center" wrapText="1"/>
    </xf>
    <xf numFmtId="169" fontId="64" fillId="7" borderId="50" xfId="181" applyNumberFormat="1" applyFont="1" applyFill="1" applyBorder="1" applyAlignment="1">
      <alignment horizontal="center" vertical="center"/>
    </xf>
    <xf numFmtId="0" fontId="63" fillId="7" borderId="0" xfId="0" applyFont="1" applyFill="1"/>
    <xf numFmtId="49" fontId="71" fillId="7" borderId="50" xfId="0" applyNumberFormat="1" applyFont="1" applyFill="1" applyBorder="1" applyAlignment="1">
      <alignment horizontal="left" vertical="center" wrapText="1"/>
    </xf>
    <xf numFmtId="169" fontId="72" fillId="7" borderId="50" xfId="181" applyNumberFormat="1" applyFont="1" applyFill="1" applyBorder="1" applyAlignment="1">
      <alignment horizontal="center" vertical="center"/>
    </xf>
    <xf numFmtId="0" fontId="71" fillId="7" borderId="0" xfId="0" applyFont="1" applyFill="1"/>
    <xf numFmtId="49" fontId="73" fillId="7" borderId="50" xfId="0" applyNumberFormat="1" applyFont="1" applyFill="1" applyBorder="1" applyAlignment="1">
      <alignment horizontal="left" vertical="center" wrapText="1"/>
    </xf>
    <xf numFmtId="49" fontId="74" fillId="9" borderId="50" xfId="0" applyNumberFormat="1" applyFont="1" applyFill="1" applyBorder="1" applyAlignment="1">
      <alignment horizontal="left" vertical="center" wrapText="1"/>
    </xf>
    <xf numFmtId="169" fontId="75" fillId="9" borderId="50" xfId="181" applyNumberFormat="1" applyFont="1" applyFill="1" applyBorder="1" applyAlignment="1">
      <alignment horizontal="center" vertical="center"/>
    </xf>
    <xf numFmtId="169" fontId="75" fillId="13" borderId="50" xfId="181" applyNumberFormat="1" applyFont="1" applyFill="1" applyBorder="1" applyAlignment="1">
      <alignment horizontal="center" vertical="center"/>
    </xf>
    <xf numFmtId="169" fontId="76" fillId="9" borderId="50" xfId="181" applyNumberFormat="1" applyFont="1" applyFill="1" applyBorder="1" applyAlignment="1">
      <alignment horizontal="center" vertical="center"/>
    </xf>
    <xf numFmtId="170" fontId="75" fillId="9" borderId="50" xfId="181" applyNumberFormat="1" applyFont="1" applyFill="1" applyBorder="1" applyAlignment="1">
      <alignment horizontal="right" vertical="center"/>
    </xf>
    <xf numFmtId="165" fontId="75" fillId="9" borderId="50" xfId="181" applyNumberFormat="1" applyFont="1" applyFill="1" applyBorder="1" applyAlignment="1">
      <alignment horizontal="center" vertical="center"/>
    </xf>
    <xf numFmtId="165" fontId="75" fillId="9" borderId="50" xfId="181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/>
    <xf numFmtId="0" fontId="63" fillId="8" borderId="50" xfId="0" applyFont="1" applyFill="1" applyBorder="1" applyAlignment="1">
      <alignment horizontal="left" vertical="center" wrapText="1" readingOrder="1"/>
    </xf>
    <xf numFmtId="169" fontId="64" fillId="8" borderId="50" xfId="181" applyNumberFormat="1" applyFont="1" applyFill="1" applyBorder="1" applyAlignment="1">
      <alignment horizontal="center" vertical="center"/>
    </xf>
    <xf numFmtId="165" fontId="64" fillId="8" borderId="50" xfId="181" applyNumberFormat="1" applyFont="1" applyFill="1" applyBorder="1" applyAlignment="1">
      <alignment horizontal="right" vertical="center"/>
    </xf>
    <xf numFmtId="0" fontId="71" fillId="0" borderId="0" xfId="0" applyFont="1"/>
    <xf numFmtId="0" fontId="77" fillId="14" borderId="50" xfId="0" applyFont="1" applyFill="1" applyBorder="1" applyAlignment="1">
      <alignment horizontal="left" vertical="center" wrapText="1" readingOrder="1"/>
    </xf>
    <xf numFmtId="169" fontId="76" fillId="14" borderId="50" xfId="181" applyNumberFormat="1" applyFont="1" applyFill="1" applyBorder="1" applyAlignment="1">
      <alignment horizontal="center" vertical="center"/>
    </xf>
    <xf numFmtId="169" fontId="75" fillId="14" borderId="50" xfId="181" applyNumberFormat="1" applyFont="1" applyFill="1" applyBorder="1" applyAlignment="1">
      <alignment horizontal="center" vertical="center"/>
    </xf>
    <xf numFmtId="165" fontId="76" fillId="14" borderId="50" xfId="181" applyNumberFormat="1" applyFont="1" applyFill="1" applyBorder="1" applyAlignment="1">
      <alignment horizontal="right" vertical="center"/>
    </xf>
    <xf numFmtId="165" fontId="75" fillId="14" borderId="50" xfId="181" applyNumberFormat="1" applyFont="1" applyFill="1" applyBorder="1" applyAlignment="1">
      <alignment horizontal="right" vertical="center"/>
    </xf>
    <xf numFmtId="171" fontId="73" fillId="0" borderId="0" xfId="0" applyNumberFormat="1" applyFont="1"/>
    <xf numFmtId="0" fontId="73" fillId="0" borderId="0" xfId="0" applyFont="1"/>
    <xf numFmtId="0" fontId="63" fillId="15" borderId="50" xfId="0" applyFont="1" applyFill="1" applyBorder="1" applyAlignment="1">
      <alignment horizontal="left" vertical="center" wrapText="1" readingOrder="1"/>
    </xf>
    <xf numFmtId="169" fontId="75" fillId="15" borderId="50" xfId="181" applyNumberFormat="1" applyFont="1" applyFill="1" applyBorder="1" applyAlignment="1">
      <alignment horizontal="center" vertical="center"/>
    </xf>
    <xf numFmtId="165" fontId="75" fillId="15" borderId="50" xfId="181" applyNumberFormat="1" applyFont="1" applyFill="1" applyBorder="1" applyAlignment="1">
      <alignment horizontal="right" vertical="center"/>
    </xf>
    <xf numFmtId="170" fontId="73" fillId="0" borderId="0" xfId="0" applyNumberFormat="1" applyFont="1" applyAlignment="1">
      <alignment horizontal="right"/>
    </xf>
    <xf numFmtId="0" fontId="78" fillId="16" borderId="50" xfId="0" applyFont="1" applyFill="1" applyBorder="1" applyAlignment="1">
      <alignment horizontal="left" vertical="center" wrapText="1" readingOrder="1"/>
    </xf>
    <xf numFmtId="169" fontId="66" fillId="16" borderId="50" xfId="181" applyNumberFormat="1" applyFont="1" applyFill="1" applyBorder="1" applyAlignment="1">
      <alignment horizontal="center" vertical="center"/>
    </xf>
    <xf numFmtId="169" fontId="64" fillId="16" borderId="50" xfId="181" applyNumberFormat="1" applyFont="1" applyFill="1" applyBorder="1" applyAlignment="1">
      <alignment horizontal="center" vertical="center"/>
    </xf>
    <xf numFmtId="165" fontId="66" fillId="16" borderId="50" xfId="181" applyNumberFormat="1" applyFont="1" applyFill="1" applyBorder="1" applyAlignment="1">
      <alignment horizontal="right" vertical="center"/>
    </xf>
    <xf numFmtId="165" fontId="64" fillId="16" borderId="50" xfId="181" applyNumberFormat="1" applyFont="1" applyFill="1" applyBorder="1" applyAlignment="1">
      <alignment horizontal="right" vertical="center"/>
    </xf>
    <xf numFmtId="0" fontId="73" fillId="0" borderId="0" xfId="0" applyFont="1" applyFill="1"/>
    <xf numFmtId="171" fontId="73" fillId="0" borderId="0" xfId="0" applyNumberFormat="1" applyFont="1" applyAlignment="1">
      <alignment horizontal="left" wrapText="1" readingOrder="1"/>
    </xf>
    <xf numFmtId="171" fontId="79" fillId="0" borderId="0" xfId="0" applyNumberFormat="1" applyFont="1"/>
    <xf numFmtId="0" fontId="79" fillId="0" borderId="72" xfId="0" applyFont="1" applyBorder="1" applyAlignment="1"/>
    <xf numFmtId="168" fontId="67" fillId="0" borderId="0" xfId="181" applyNumberFormat="1" applyFont="1" applyFill="1" applyBorder="1" applyAlignment="1">
      <alignment horizontal="center" vertical="center"/>
    </xf>
    <xf numFmtId="169" fontId="80" fillId="0" borderId="0" xfId="0" applyNumberFormat="1" applyFont="1"/>
    <xf numFmtId="0" fontId="79" fillId="0" borderId="0" xfId="0" applyFont="1"/>
    <xf numFmtId="168" fontId="79" fillId="0" borderId="72" xfId="181" applyNumberFormat="1" applyFont="1" applyFill="1" applyBorder="1" applyAlignment="1">
      <alignment horizontal="center"/>
    </xf>
    <xf numFmtId="168" fontId="80" fillId="0" borderId="72" xfId="181" applyNumberFormat="1" applyFont="1" applyFill="1" applyBorder="1" applyAlignment="1">
      <alignment horizontal="center"/>
    </xf>
    <xf numFmtId="0" fontId="80" fillId="0" borderId="0" xfId="0" applyFont="1"/>
    <xf numFmtId="169" fontId="67" fillId="0" borderId="0" xfId="18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168" fontId="28" fillId="0" borderId="0" xfId="181" applyNumberFormat="1" applyFont="1" applyFill="1" applyBorder="1" applyAlignment="1">
      <alignment horizontal="center" vertical="center"/>
    </xf>
    <xf numFmtId="169" fontId="28" fillId="0" borderId="0" xfId="181" applyNumberFormat="1" applyFont="1" applyAlignment="1">
      <alignment horizontal="center" vertical="center"/>
    </xf>
    <xf numFmtId="169" fontId="61" fillId="0" borderId="0" xfId="181" applyNumberFormat="1" applyFont="1" applyFill="1" applyAlignment="1">
      <alignment horizontal="center"/>
    </xf>
    <xf numFmtId="169" fontId="61" fillId="0" borderId="0" xfId="0" applyNumberFormat="1" applyFont="1"/>
    <xf numFmtId="169" fontId="61" fillId="0" borderId="0" xfId="0" applyNumberFormat="1" applyFont="1" applyFill="1" applyAlignment="1">
      <alignment horizontal="center"/>
    </xf>
    <xf numFmtId="169" fontId="61" fillId="0" borderId="0" xfId="0" applyNumberFormat="1" applyFont="1" applyAlignment="1">
      <alignment horizontal="center"/>
    </xf>
    <xf numFmtId="169" fontId="61" fillId="0" borderId="0" xfId="0" applyNumberFormat="1" applyFont="1" applyFill="1" applyBorder="1" applyAlignment="1">
      <alignment horizontal="center"/>
    </xf>
    <xf numFmtId="169" fontId="61" fillId="0" borderId="0" xfId="0" applyNumberFormat="1" applyFont="1" applyBorder="1" applyAlignment="1">
      <alignment horizontal="center"/>
    </xf>
    <xf numFmtId="0" fontId="81" fillId="0" borderId="0" xfId="0" applyFont="1" applyAlignment="1">
      <alignment horizontal="left" wrapText="1" readingOrder="1"/>
    </xf>
    <xf numFmtId="0" fontId="82" fillId="0" borderId="0" xfId="0" applyFont="1" applyBorder="1"/>
    <xf numFmtId="0" fontId="82" fillId="0" borderId="0" xfId="0" applyFont="1"/>
    <xf numFmtId="172" fontId="82" fillId="0" borderId="0" xfId="0" applyNumberFormat="1" applyFont="1" applyBorder="1"/>
    <xf numFmtId="0" fontId="0" fillId="0" borderId="0" xfId="0" applyAlignment="1">
      <alignment horizontal="left" vertical="center" wrapText="1" readingOrder="1"/>
    </xf>
    <xf numFmtId="167" fontId="82" fillId="0" borderId="0" xfId="181" applyNumberFormat="1" applyFont="1"/>
    <xf numFmtId="0" fontId="83" fillId="0" borderId="0" xfId="0" applyFont="1"/>
    <xf numFmtId="171" fontId="83" fillId="0" borderId="0" xfId="0" applyNumberFormat="1" applyFont="1"/>
    <xf numFmtId="169" fontId="82" fillId="0" borderId="0" xfId="181" applyNumberFormat="1" applyFont="1"/>
    <xf numFmtId="167" fontId="83" fillId="0" borderId="0" xfId="181" applyNumberFormat="1" applyFont="1"/>
    <xf numFmtId="169" fontId="5" fillId="7" borderId="50" xfId="181" applyNumberFormat="1" applyFont="1" applyFill="1" applyBorder="1" applyAlignment="1">
      <alignment horizontal="center" vertical="center"/>
    </xf>
    <xf numFmtId="169" fontId="77" fillId="14" borderId="50" xfId="181" applyNumberFormat="1" applyFont="1" applyFill="1" applyBorder="1" applyAlignment="1">
      <alignment horizontal="center" vertical="center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CC"/>
      <color rgb="FF66FF99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workbookViewId="0">
      <selection activeCell="B71" sqref="B71:F71"/>
    </sheetView>
  </sheetViews>
  <sheetFormatPr defaultRowHeight="15"/>
  <cols>
    <col min="1" max="1" width="35.5703125" style="216" customWidth="1"/>
    <col min="2" max="2" width="16.5703125" style="217" customWidth="1"/>
    <col min="3" max="3" width="13.42578125" style="217" customWidth="1"/>
    <col min="4" max="4" width="14" style="218" customWidth="1"/>
    <col min="5" max="5" width="9.140625" style="218"/>
    <col min="6" max="6" width="17.140625" style="219" customWidth="1"/>
    <col min="7" max="7" width="14" style="219" customWidth="1"/>
    <col min="8" max="9" width="9.140625" style="218"/>
    <col min="10" max="10" width="12.42578125" style="219" customWidth="1"/>
    <col min="11" max="11" width="13.5703125" style="219" customWidth="1"/>
    <col min="12" max="12" width="13.5703125" style="220" customWidth="1"/>
    <col min="13" max="13" width="9.140625" style="221"/>
    <col min="14" max="16384" width="9.140625" style="222"/>
  </cols>
  <sheetData>
    <row r="2" spans="1:13" ht="15.75">
      <c r="A2" s="223" t="s">
        <v>258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5.75">
      <c r="A3" s="223" t="s">
        <v>259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>
      <c r="B4" s="221"/>
      <c r="C4" s="221"/>
      <c r="D4" s="221"/>
      <c r="E4" s="221"/>
      <c r="F4" s="224"/>
      <c r="G4" s="224"/>
      <c r="H4" s="221"/>
      <c r="I4" s="221"/>
      <c r="J4" s="224"/>
      <c r="K4" s="224"/>
      <c r="L4" s="224"/>
    </row>
    <row r="5" spans="1:13">
      <c r="A5" s="225" t="s">
        <v>260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s="230" customFormat="1" ht="12.75">
      <c r="A6" s="226" t="s">
        <v>261</v>
      </c>
      <c r="B6" s="227" t="s">
        <v>262</v>
      </c>
      <c r="C6" s="228"/>
      <c r="D6" s="228"/>
      <c r="E6" s="229"/>
      <c r="F6" s="227" t="s">
        <v>263</v>
      </c>
      <c r="G6" s="228"/>
      <c r="H6" s="228"/>
      <c r="I6" s="229"/>
      <c r="J6" s="227" t="s">
        <v>264</v>
      </c>
      <c r="K6" s="228"/>
      <c r="L6" s="228"/>
      <c r="M6" s="229"/>
    </row>
    <row r="7" spans="1:13" s="230" customFormat="1" ht="12.75">
      <c r="A7" s="231"/>
      <c r="B7" s="232" t="s">
        <v>265</v>
      </c>
      <c r="C7" s="233" t="s">
        <v>266</v>
      </c>
      <c r="D7" s="234" t="s">
        <v>267</v>
      </c>
      <c r="E7" s="235" t="s">
        <v>268</v>
      </c>
      <c r="F7" s="232" t="s">
        <v>265</v>
      </c>
      <c r="G7" s="233" t="s">
        <v>266</v>
      </c>
      <c r="H7" s="234" t="s">
        <v>267</v>
      </c>
      <c r="I7" s="235" t="s">
        <v>268</v>
      </c>
      <c r="J7" s="232" t="s">
        <v>265</v>
      </c>
      <c r="K7" s="233" t="s">
        <v>266</v>
      </c>
      <c r="L7" s="236" t="s">
        <v>267</v>
      </c>
      <c r="M7" s="235" t="s">
        <v>268</v>
      </c>
    </row>
    <row r="8" spans="1:13" s="230" customFormat="1" ht="12.75">
      <c r="A8" s="231"/>
      <c r="B8" s="237"/>
      <c r="C8" s="238" t="s">
        <v>269</v>
      </c>
      <c r="D8" s="239" t="s">
        <v>270</v>
      </c>
      <c r="E8" s="240" t="s">
        <v>271</v>
      </c>
      <c r="F8" s="237"/>
      <c r="G8" s="238" t="s">
        <v>269</v>
      </c>
      <c r="H8" s="239" t="s">
        <v>270</v>
      </c>
      <c r="I8" s="240" t="s">
        <v>271</v>
      </c>
      <c r="J8" s="237"/>
      <c r="K8" s="238" t="s">
        <v>269</v>
      </c>
      <c r="L8" s="241" t="s">
        <v>270</v>
      </c>
      <c r="M8" s="240" t="s">
        <v>271</v>
      </c>
    </row>
    <row r="9" spans="1:13" s="230" customFormat="1" ht="12.75">
      <c r="A9" s="242"/>
      <c r="B9" s="243"/>
      <c r="C9" s="244"/>
      <c r="D9" s="239" t="s">
        <v>272</v>
      </c>
      <c r="E9" s="245" t="s">
        <v>273</v>
      </c>
      <c r="F9" s="243"/>
      <c r="G9" s="244"/>
      <c r="H9" s="239" t="s">
        <v>272</v>
      </c>
      <c r="I9" s="245" t="s">
        <v>273</v>
      </c>
      <c r="J9" s="243"/>
      <c r="K9" s="244"/>
      <c r="L9" s="246" t="s">
        <v>272</v>
      </c>
      <c r="M9" s="245" t="s">
        <v>273</v>
      </c>
    </row>
    <row r="10" spans="1:13" s="251" customFormat="1" ht="11.25">
      <c r="A10" s="247">
        <v>1</v>
      </c>
      <c r="B10" s="248">
        <v>2</v>
      </c>
      <c r="C10" s="249">
        <v>3</v>
      </c>
      <c r="D10" s="249">
        <v>4</v>
      </c>
      <c r="E10" s="249">
        <v>5</v>
      </c>
      <c r="F10" s="250">
        <v>6</v>
      </c>
      <c r="G10" s="250">
        <v>7</v>
      </c>
      <c r="H10" s="250">
        <v>8</v>
      </c>
      <c r="I10" s="250">
        <v>9</v>
      </c>
      <c r="J10" s="250">
        <v>10</v>
      </c>
      <c r="K10" s="250">
        <v>11</v>
      </c>
      <c r="L10" s="250">
        <v>12</v>
      </c>
      <c r="M10" s="250">
        <v>13</v>
      </c>
    </row>
    <row r="11" spans="1:13" s="251" customFormat="1" ht="15.75">
      <c r="A11" s="252" t="s">
        <v>274</v>
      </c>
      <c r="B11" s="253">
        <f>B14+B16+B17+B22+B25+B26</f>
        <v>695267.29999999993</v>
      </c>
      <c r="C11" s="253">
        <f>C14+C16+C17+C22+C25+C26</f>
        <v>48020.4</v>
      </c>
      <c r="D11" s="254">
        <f>C11/B11*100</f>
        <v>6.9067537046543119</v>
      </c>
      <c r="E11" s="254">
        <f>C11/C13*100</f>
        <v>88.134274256453537</v>
      </c>
      <c r="F11" s="253">
        <f>F14+F16+F17+F22+F25+F26</f>
        <v>470603.1</v>
      </c>
      <c r="G11" s="253">
        <f>G14+G16+G17+G22+G25+G26</f>
        <v>30532</v>
      </c>
      <c r="H11" s="254">
        <f>G11/F11*100</f>
        <v>6.4878450651940032</v>
      </c>
      <c r="I11" s="254">
        <f>G11/G13*100</f>
        <v>84.229692263128115</v>
      </c>
      <c r="J11" s="253">
        <f>J14+J16+J17+J22+J25+J26</f>
        <v>224664.2</v>
      </c>
      <c r="K11" s="253">
        <f>K14+K16+K17+K22+K25+K26</f>
        <v>17488.400000000001</v>
      </c>
      <c r="L11" s="254">
        <f t="shared" ref="L11:L18" si="0">K11/J11*100</f>
        <v>7.7842397676176276</v>
      </c>
      <c r="M11" s="254">
        <f>K11/K13*100</f>
        <v>95.895158194878547</v>
      </c>
    </row>
    <row r="12" spans="1:13" s="251" customFormat="1" ht="15.75">
      <c r="A12" s="252" t="s">
        <v>275</v>
      </c>
      <c r="B12" s="253">
        <f>B27+B28+B35+B38+B39+B40</f>
        <v>84451.799999999988</v>
      </c>
      <c r="C12" s="253">
        <f>C27+C28+C35+C38+C39+C40</f>
        <v>6465.1</v>
      </c>
      <c r="D12" s="254">
        <f>C12/B12*100</f>
        <v>7.6553726504349244</v>
      </c>
      <c r="E12" s="254">
        <f>C12/C13*100</f>
        <v>11.865725743546447</v>
      </c>
      <c r="F12" s="253">
        <f>F27+F28+F35+F38+F39+F40</f>
        <v>71831.199999999997</v>
      </c>
      <c r="G12" s="253">
        <f>G27+G28+G35+G38+G39+G40</f>
        <v>5716.5</v>
      </c>
      <c r="H12" s="254">
        <f>G12/F12*100</f>
        <v>7.9582409872033324</v>
      </c>
      <c r="I12" s="254">
        <f>G12/G13*100</f>
        <v>15.770307736871866</v>
      </c>
      <c r="J12" s="253">
        <f>J27+J28+J35+J38+J39+J40</f>
        <v>12624.400000000001</v>
      </c>
      <c r="K12" s="253">
        <f>K27+K28+K35+K38+K39+K40</f>
        <v>748.59999999999991</v>
      </c>
      <c r="L12" s="254">
        <f t="shared" si="0"/>
        <v>5.9297867621431504</v>
      </c>
      <c r="M12" s="254">
        <f>K12/K13*100</f>
        <v>4.1048418051214552</v>
      </c>
    </row>
    <row r="13" spans="1:13" s="258" customFormat="1" ht="31.5">
      <c r="A13" s="255" t="s">
        <v>276</v>
      </c>
      <c r="B13" s="256">
        <f>B14+B16+B17+B22+B25+B26+B27+B28+B35+B38+B39+B40</f>
        <v>779719.09999999986</v>
      </c>
      <c r="C13" s="256">
        <f>C14+C16+C17+C22+C25+C26+C27+C28+C35+C38+C39+C40</f>
        <v>54485.500000000007</v>
      </c>
      <c r="D13" s="256">
        <f t="shared" ref="D13:D66" si="1">C13/B13*100</f>
        <v>6.9878370300278672</v>
      </c>
      <c r="E13" s="256">
        <f>C13/C74*100</f>
        <v>48.256288714942883</v>
      </c>
      <c r="F13" s="256">
        <f>F14+F17+F22+F25+F26+F27+F28+F35+F38+F39+F40+F16</f>
        <v>542434.30000000005</v>
      </c>
      <c r="G13" s="256">
        <f>G14+G17+G22+G25+G26+G27+G28+G35+G38+G39+G40+G16</f>
        <v>36248.500000000007</v>
      </c>
      <c r="H13" s="256">
        <f>G13/F13*100</f>
        <v>6.6825604501780225</v>
      </c>
      <c r="I13" s="256">
        <f>G13/G74*100</f>
        <v>39.451100921724702</v>
      </c>
      <c r="J13" s="256">
        <f>J14+J16+J17+J22+J25+J26+J27+J28+J35+J38+J39+J40</f>
        <v>237288.60000000003</v>
      </c>
      <c r="K13" s="256">
        <f>K14+K16+K17+K22+K25+K26+K27+K28+K35+K38+K39+K40</f>
        <v>18237</v>
      </c>
      <c r="L13" s="256">
        <f t="shared" si="0"/>
        <v>7.6855778153691325</v>
      </c>
      <c r="M13" s="257">
        <f>K13/K74*100</f>
        <v>59.950887412516138</v>
      </c>
    </row>
    <row r="14" spans="1:13" s="221" customFormat="1" ht="23.25" customHeight="1">
      <c r="A14" s="259" t="s">
        <v>277</v>
      </c>
      <c r="B14" s="260">
        <f t="shared" ref="B14:C35" si="2">F14+J14</f>
        <v>507832.8</v>
      </c>
      <c r="C14" s="260">
        <f t="shared" si="2"/>
        <v>28728.199999999997</v>
      </c>
      <c r="D14" s="260">
        <f t="shared" si="1"/>
        <v>5.6570193969353681</v>
      </c>
      <c r="E14" s="260">
        <f>C14/C13*100</f>
        <v>52.726321681915358</v>
      </c>
      <c r="F14" s="260">
        <f>SUM(F15:F15)</f>
        <v>396092.3</v>
      </c>
      <c r="G14" s="260">
        <f>SUM(G15:G15)</f>
        <v>22328.799999999999</v>
      </c>
      <c r="H14" s="260">
        <f t="shared" ref="H14:H20" si="3">G14/F14*100</f>
        <v>5.6372719186916793</v>
      </c>
      <c r="I14" s="260">
        <f>G14/G13*100</f>
        <v>61.599238589182981</v>
      </c>
      <c r="J14" s="260">
        <f>SUM(J15:J15)</f>
        <v>111740.5</v>
      </c>
      <c r="K14" s="260">
        <f>SUM(K15:K15)</f>
        <v>6399.4</v>
      </c>
      <c r="L14" s="260">
        <f t="shared" si="0"/>
        <v>5.727019299179795</v>
      </c>
      <c r="M14" s="260">
        <f>K14/K13*100</f>
        <v>35.090201239238908</v>
      </c>
    </row>
    <row r="15" spans="1:13" ht="23.25" customHeight="1">
      <c r="A15" s="261" t="s">
        <v>278</v>
      </c>
      <c r="B15" s="262">
        <f>F15+J15</f>
        <v>507832.8</v>
      </c>
      <c r="C15" s="262">
        <f>G15+K15</f>
        <v>28728.199999999997</v>
      </c>
      <c r="D15" s="262">
        <f t="shared" si="1"/>
        <v>5.6570193969353681</v>
      </c>
      <c r="E15" s="262">
        <f>C15/C13*100</f>
        <v>52.726321681915358</v>
      </c>
      <c r="F15" s="262">
        <v>396092.3</v>
      </c>
      <c r="G15" s="263">
        <v>22328.799999999999</v>
      </c>
      <c r="H15" s="263">
        <f t="shared" si="3"/>
        <v>5.6372719186916793</v>
      </c>
      <c r="I15" s="262">
        <f>G15/G13*100</f>
        <v>61.599238589182981</v>
      </c>
      <c r="J15" s="263">
        <v>111740.5</v>
      </c>
      <c r="K15" s="262">
        <v>6399.4</v>
      </c>
      <c r="L15" s="263">
        <f t="shared" si="0"/>
        <v>5.727019299179795</v>
      </c>
      <c r="M15" s="262">
        <f>K15/K13*100</f>
        <v>35.090201239238908</v>
      </c>
    </row>
    <row r="16" spans="1:13" s="266" customFormat="1" ht="24" customHeight="1">
      <c r="A16" s="264" t="s">
        <v>279</v>
      </c>
      <c r="B16" s="260">
        <f t="shared" si="2"/>
        <v>58931.3</v>
      </c>
      <c r="C16" s="260">
        <f t="shared" si="2"/>
        <v>6486.6</v>
      </c>
      <c r="D16" s="265">
        <f t="shared" si="1"/>
        <v>11.00705397640982</v>
      </c>
      <c r="E16" s="265">
        <f>C16/C13*100</f>
        <v>11.905185783373557</v>
      </c>
      <c r="F16" s="265">
        <v>4845.5</v>
      </c>
      <c r="G16" s="265">
        <v>713.1</v>
      </c>
      <c r="H16" s="260">
        <f>G16/F16*100</f>
        <v>14.716747497678259</v>
      </c>
      <c r="I16" s="260">
        <f>G16/G13*100</f>
        <v>1.9672538173993404</v>
      </c>
      <c r="J16" s="265">
        <v>54085.8</v>
      </c>
      <c r="K16" s="265">
        <v>5773.5</v>
      </c>
      <c r="L16" s="265">
        <f t="shared" si="0"/>
        <v>10.674705745315775</v>
      </c>
      <c r="M16" s="265">
        <f>K16/K13*100</f>
        <v>31.658167461753578</v>
      </c>
    </row>
    <row r="17" spans="1:14" ht="22.5" customHeight="1">
      <c r="A17" s="267" t="s">
        <v>280</v>
      </c>
      <c r="B17" s="260">
        <f>F17+J17</f>
        <v>59817</v>
      </c>
      <c r="C17" s="260">
        <f t="shared" si="2"/>
        <v>6989</v>
      </c>
      <c r="D17" s="260">
        <f t="shared" si="1"/>
        <v>11.683969440125717</v>
      </c>
      <c r="E17" s="260">
        <f>C17/C13*100</f>
        <v>12.827265969845186</v>
      </c>
      <c r="F17" s="260">
        <f>SUM(F18:F21)</f>
        <v>59514.8</v>
      </c>
      <c r="G17" s="260">
        <f>SUM(G18:G21)</f>
        <v>6988.7</v>
      </c>
      <c r="H17" s="260">
        <f>G17/F17*100</f>
        <v>11.742793389207391</v>
      </c>
      <c r="I17" s="260">
        <f>G17/G13*100</f>
        <v>19.27997020566368</v>
      </c>
      <c r="J17" s="268">
        <f>SUM(J18:J20)</f>
        <v>302.2</v>
      </c>
      <c r="K17" s="269">
        <f>SUM(K18:K20)</f>
        <v>0.3</v>
      </c>
      <c r="L17" s="269">
        <f t="shared" si="0"/>
        <v>9.9272005294506943E-2</v>
      </c>
      <c r="M17" s="269">
        <f>K17/K13*100</f>
        <v>1.6450074025333116E-3</v>
      </c>
    </row>
    <row r="18" spans="1:14" ht="19.5" customHeight="1">
      <c r="A18" s="261" t="s">
        <v>281</v>
      </c>
      <c r="B18" s="262">
        <f>F18+J18</f>
        <v>585.09999999999991</v>
      </c>
      <c r="C18" s="270">
        <f t="shared" si="2"/>
        <v>0.6</v>
      </c>
      <c r="D18" s="270">
        <f t="shared" si="1"/>
        <v>0.10254657323534438</v>
      </c>
      <c r="E18" s="270">
        <f>C18/C13*100</f>
        <v>1.101210413779813E-3</v>
      </c>
      <c r="F18" s="262">
        <v>282.89999999999998</v>
      </c>
      <c r="G18" s="271">
        <v>0.3</v>
      </c>
      <c r="H18" s="272">
        <f t="shared" si="3"/>
        <v>0.10604453870625664</v>
      </c>
      <c r="I18" s="270">
        <f>G18/G13*100</f>
        <v>8.2762045326013477E-4</v>
      </c>
      <c r="J18" s="273">
        <v>302.2</v>
      </c>
      <c r="K18" s="270">
        <v>0.3</v>
      </c>
      <c r="L18" s="274">
        <f t="shared" si="0"/>
        <v>9.9272005294506943E-2</v>
      </c>
      <c r="M18" s="270">
        <f>K18/K13*100</f>
        <v>1.6450074025333116E-3</v>
      </c>
    </row>
    <row r="19" spans="1:14">
      <c r="A19" s="261" t="s">
        <v>282</v>
      </c>
      <c r="B19" s="262">
        <f>F19+J19</f>
        <v>26234.7</v>
      </c>
      <c r="C19" s="275">
        <f>G19+K19</f>
        <v>983.2</v>
      </c>
      <c r="D19" s="262">
        <f>C19/B19*100</f>
        <v>3.7477081880105358</v>
      </c>
      <c r="E19" s="270">
        <f>C19/C13*100</f>
        <v>1.8045167980471868</v>
      </c>
      <c r="F19" s="262">
        <v>26234.7</v>
      </c>
      <c r="G19" s="271">
        <v>983.2</v>
      </c>
      <c r="H19" s="273">
        <f>G19/F19*100</f>
        <v>3.7477081880105358</v>
      </c>
      <c r="I19" s="270">
        <f>G19/G13*100</f>
        <v>2.7123880988178817</v>
      </c>
      <c r="J19" s="273"/>
      <c r="K19" s="273"/>
      <c r="L19" s="273"/>
      <c r="M19" s="270"/>
    </row>
    <row r="20" spans="1:14" ht="21.75" customHeight="1">
      <c r="A20" s="261" t="s">
        <v>283</v>
      </c>
      <c r="B20" s="262">
        <f t="shared" si="2"/>
        <v>32934.199999999997</v>
      </c>
      <c r="C20" s="262">
        <f t="shared" si="2"/>
        <v>6005.2</v>
      </c>
      <c r="D20" s="262">
        <f t="shared" si="1"/>
        <v>18.233933115120454</v>
      </c>
      <c r="E20" s="262">
        <f>C20/C13*100</f>
        <v>11.02164796138422</v>
      </c>
      <c r="F20" s="262">
        <v>32934.199999999997</v>
      </c>
      <c r="G20" s="272">
        <v>6005.2</v>
      </c>
      <c r="H20" s="263">
        <f t="shared" si="3"/>
        <v>18.233933115120454</v>
      </c>
      <c r="I20" s="262">
        <f>G20/G13*100</f>
        <v>16.566754486392536</v>
      </c>
      <c r="J20" s="276"/>
      <c r="K20" s="276"/>
      <c r="L20" s="276"/>
      <c r="M20" s="277"/>
    </row>
    <row r="21" spans="1:14" ht="45">
      <c r="A21" s="261" t="s">
        <v>284</v>
      </c>
      <c r="B21" s="262">
        <f>F21+J21</f>
        <v>63</v>
      </c>
      <c r="C21" s="262">
        <f>G21+K21</f>
        <v>0</v>
      </c>
      <c r="D21" s="262">
        <f>C21/B21*100</f>
        <v>0</v>
      </c>
      <c r="E21" s="262">
        <f>C21/C13*100</f>
        <v>0</v>
      </c>
      <c r="F21" s="262">
        <v>63</v>
      </c>
      <c r="G21" s="272">
        <v>0</v>
      </c>
      <c r="H21" s="263">
        <f>G21/F21*100</f>
        <v>0</v>
      </c>
      <c r="I21" s="262">
        <f>G21/G13*100</f>
        <v>0</v>
      </c>
      <c r="J21" s="276"/>
      <c r="K21" s="276"/>
      <c r="L21" s="276"/>
      <c r="M21" s="277"/>
    </row>
    <row r="22" spans="1:14">
      <c r="A22" s="267" t="s">
        <v>285</v>
      </c>
      <c r="B22" s="260">
        <f>F22+J22</f>
        <v>58245</v>
      </c>
      <c r="C22" s="260">
        <f>G22+K22</f>
        <v>5305.3</v>
      </c>
      <c r="D22" s="260">
        <f t="shared" si="1"/>
        <v>9.1085930122757333</v>
      </c>
      <c r="E22" s="260">
        <f>C22/C13*100</f>
        <v>9.7370860137100674</v>
      </c>
      <c r="F22" s="260">
        <f>F23+F24</f>
        <v>0</v>
      </c>
      <c r="G22" s="260">
        <f>G23+G24</f>
        <v>0</v>
      </c>
      <c r="H22" s="260"/>
      <c r="I22" s="260">
        <f>G22/G13*100</f>
        <v>0</v>
      </c>
      <c r="J22" s="260">
        <f>J23+J24</f>
        <v>58245</v>
      </c>
      <c r="K22" s="265">
        <f>K23+K24</f>
        <v>5305.3</v>
      </c>
      <c r="L22" s="265">
        <f t="shared" ref="L22:L42" si="4">K22/J22*100</f>
        <v>9.1085930122757333</v>
      </c>
      <c r="M22" s="260">
        <f>K22/K13*100</f>
        <v>29.090859242199922</v>
      </c>
      <c r="N22" s="221"/>
    </row>
    <row r="23" spans="1:14">
      <c r="A23" s="261" t="s">
        <v>286</v>
      </c>
      <c r="B23" s="262">
        <f t="shared" si="2"/>
        <v>41521</v>
      </c>
      <c r="C23" s="262">
        <f t="shared" si="2"/>
        <v>4695.3</v>
      </c>
      <c r="D23" s="278">
        <f t="shared" si="1"/>
        <v>11.308253654777101</v>
      </c>
      <c r="E23" s="262">
        <f>C23/C13*100</f>
        <v>8.6175220930339265</v>
      </c>
      <c r="F23" s="263">
        <v>0</v>
      </c>
      <c r="G23" s="263"/>
      <c r="H23" s="263"/>
      <c r="I23" s="262"/>
      <c r="J23" s="263">
        <v>41521</v>
      </c>
      <c r="K23" s="262">
        <v>4695.3</v>
      </c>
      <c r="L23" s="263">
        <f t="shared" si="4"/>
        <v>11.308253654777101</v>
      </c>
      <c r="M23" s="262">
        <f>K23/K13*100</f>
        <v>25.746010857048855</v>
      </c>
      <c r="N23" s="221"/>
    </row>
    <row r="24" spans="1:14" ht="22.5" customHeight="1">
      <c r="A24" s="261" t="s">
        <v>287</v>
      </c>
      <c r="B24" s="262">
        <f t="shared" si="2"/>
        <v>16724</v>
      </c>
      <c r="C24" s="262">
        <f t="shared" si="2"/>
        <v>610</v>
      </c>
      <c r="D24" s="278">
        <f t="shared" si="1"/>
        <v>3.6474527624970103</v>
      </c>
      <c r="E24" s="262">
        <f>C24/C13*100</f>
        <v>1.1195639206761432</v>
      </c>
      <c r="F24" s="263">
        <v>0</v>
      </c>
      <c r="G24" s="263"/>
      <c r="H24" s="263"/>
      <c r="I24" s="262"/>
      <c r="J24" s="263">
        <v>16724</v>
      </c>
      <c r="K24" s="262">
        <v>610</v>
      </c>
      <c r="L24" s="263">
        <f t="shared" si="4"/>
        <v>3.6474527624970103</v>
      </c>
      <c r="M24" s="262">
        <f>K24/K13*100</f>
        <v>3.344848385151066</v>
      </c>
      <c r="N24" s="221"/>
    </row>
    <row r="25" spans="1:14" ht="22.5" customHeight="1">
      <c r="A25" s="267" t="s">
        <v>288</v>
      </c>
      <c r="B25" s="260">
        <f t="shared" si="2"/>
        <v>10441.200000000001</v>
      </c>
      <c r="C25" s="265">
        <f t="shared" si="2"/>
        <v>511.29999999999995</v>
      </c>
      <c r="D25" s="279">
        <f t="shared" si="1"/>
        <v>4.8969467111060023</v>
      </c>
      <c r="E25" s="260">
        <f>C25/C13*100</f>
        <v>0.93841480760936369</v>
      </c>
      <c r="F25" s="260">
        <v>10150.5</v>
      </c>
      <c r="G25" s="260">
        <v>501.4</v>
      </c>
      <c r="H25" s="260">
        <f t="shared" ref="H25:H34" si="5">G25/F25*100</f>
        <v>4.9396581449189698</v>
      </c>
      <c r="I25" s="260">
        <f>G25/G13*100</f>
        <v>1.3832296508821051</v>
      </c>
      <c r="J25" s="260">
        <v>290.7</v>
      </c>
      <c r="K25" s="260">
        <v>9.9</v>
      </c>
      <c r="L25" s="260">
        <f t="shared" si="4"/>
        <v>3.4055727554179569</v>
      </c>
      <c r="M25" s="260">
        <f>K25/K13*100</f>
        <v>5.4285244283599272E-2</v>
      </c>
    </row>
    <row r="26" spans="1:14" ht="50.25" customHeight="1">
      <c r="A26" s="267" t="s">
        <v>289</v>
      </c>
      <c r="B26" s="260">
        <f t="shared" si="2"/>
        <v>0</v>
      </c>
      <c r="C26" s="268">
        <f t="shared" si="2"/>
        <v>0</v>
      </c>
      <c r="D26" s="279" t="e">
        <f>C26/B26*100</f>
        <v>#DIV/0!</v>
      </c>
      <c r="E26" s="260">
        <f>C26/C13*100</f>
        <v>0</v>
      </c>
      <c r="F26" s="268">
        <v>0</v>
      </c>
      <c r="G26" s="280">
        <v>0</v>
      </c>
      <c r="H26" s="260" t="e">
        <f>G26/F26*100</f>
        <v>#DIV/0!</v>
      </c>
      <c r="I26" s="260">
        <f>G26/G13*100</f>
        <v>0</v>
      </c>
      <c r="J26" s="260">
        <v>0</v>
      </c>
      <c r="K26" s="260">
        <v>0</v>
      </c>
      <c r="L26" s="260" t="e">
        <f t="shared" si="4"/>
        <v>#DIV/0!</v>
      </c>
      <c r="M26" s="260">
        <f>K26/K13*100</f>
        <v>0</v>
      </c>
    </row>
    <row r="27" spans="1:14" ht="33.75" customHeight="1">
      <c r="A27" s="267" t="s">
        <v>290</v>
      </c>
      <c r="B27" s="260">
        <f t="shared" si="2"/>
        <v>54644.2</v>
      </c>
      <c r="C27" s="265">
        <f t="shared" si="2"/>
        <v>4794.8</v>
      </c>
      <c r="D27" s="279">
        <f t="shared" si="1"/>
        <v>8.7745817488406832</v>
      </c>
      <c r="E27" s="260">
        <f>C27/C13*100</f>
        <v>8.8001394866524105</v>
      </c>
      <c r="F27" s="260">
        <v>53550</v>
      </c>
      <c r="G27" s="260">
        <v>4767</v>
      </c>
      <c r="H27" s="260">
        <f t="shared" si="5"/>
        <v>8.9019607843137258</v>
      </c>
      <c r="I27" s="260">
        <f>G27/G13*100</f>
        <v>13.15088900230354</v>
      </c>
      <c r="J27" s="260">
        <v>1094.2</v>
      </c>
      <c r="K27" s="260">
        <v>27.8</v>
      </c>
      <c r="L27" s="260">
        <f>K27/J27*100</f>
        <v>2.540668981904588</v>
      </c>
      <c r="M27" s="260">
        <f>K27/K13*100</f>
        <v>0.15243735263475353</v>
      </c>
    </row>
    <row r="28" spans="1:14" ht="56.25" customHeight="1">
      <c r="A28" s="267" t="s">
        <v>291</v>
      </c>
      <c r="B28" s="260">
        <f>SUM(B29:B34)</f>
        <v>22284.7</v>
      </c>
      <c r="C28" s="260">
        <f>SUM(C29:C34)</f>
        <v>1292.7</v>
      </c>
      <c r="D28" s="279">
        <f t="shared" si="1"/>
        <v>5.8008409357092532</v>
      </c>
      <c r="E28" s="260">
        <f>C28/C13*100</f>
        <v>2.3725578364886069</v>
      </c>
      <c r="F28" s="260">
        <f>SUM(F29:F34)</f>
        <v>11850.5</v>
      </c>
      <c r="G28" s="260">
        <f>SUM(G29:G34)</f>
        <v>664.3</v>
      </c>
      <c r="H28" s="260">
        <f>G28/F28*100</f>
        <v>5.605670646808151</v>
      </c>
      <c r="I28" s="260">
        <f>G28/G13*100</f>
        <v>1.8326275570023582</v>
      </c>
      <c r="J28" s="260">
        <f>SUM(J29:J34)</f>
        <v>10438</v>
      </c>
      <c r="K28" s="260">
        <f>SUM(K29:K34)</f>
        <v>628.39999999999986</v>
      </c>
      <c r="L28" s="260">
        <f>K28/J28*100</f>
        <v>6.0203104042920081</v>
      </c>
      <c r="M28" s="260">
        <f>K28/K13*100</f>
        <v>3.4457421725064421</v>
      </c>
    </row>
    <row r="29" spans="1:14" s="283" customFormat="1" ht="27.75" customHeight="1">
      <c r="A29" s="281" t="s">
        <v>292</v>
      </c>
      <c r="B29" s="277">
        <f>F29+J29-3.8</f>
        <v>0</v>
      </c>
      <c r="C29" s="262">
        <f>G29+K29</f>
        <v>0</v>
      </c>
      <c r="D29" s="262" t="e">
        <f t="shared" si="1"/>
        <v>#DIV/0!</v>
      </c>
      <c r="E29" s="262">
        <f>C29/C12*100</f>
        <v>0</v>
      </c>
      <c r="F29" s="262">
        <v>3.8</v>
      </c>
      <c r="G29" s="262">
        <v>0</v>
      </c>
      <c r="H29" s="263">
        <f>G29/F29*100</f>
        <v>0</v>
      </c>
      <c r="I29" s="262">
        <f>G29/G13*100</f>
        <v>0</v>
      </c>
      <c r="J29" s="282"/>
      <c r="K29" s="282"/>
      <c r="L29" s="282"/>
      <c r="M29" s="282"/>
    </row>
    <row r="30" spans="1:14" ht="20.25" customHeight="1">
      <c r="A30" s="261" t="s">
        <v>293</v>
      </c>
      <c r="B30" s="262">
        <f t="shared" si="2"/>
        <v>17011.2</v>
      </c>
      <c r="C30" s="262">
        <f t="shared" si="2"/>
        <v>1042.4000000000001</v>
      </c>
      <c r="D30" s="262">
        <f t="shared" si="1"/>
        <v>6.1277276147479309</v>
      </c>
      <c r="E30" s="262">
        <f>C30/C13*100</f>
        <v>1.9131695588734616</v>
      </c>
      <c r="F30" s="262">
        <v>10716.7</v>
      </c>
      <c r="G30" s="263">
        <v>622</v>
      </c>
      <c r="H30" s="263">
        <f t="shared" si="5"/>
        <v>5.8040254929222606</v>
      </c>
      <c r="I30" s="262">
        <f>G30/G13*100</f>
        <v>1.7159330730926796</v>
      </c>
      <c r="J30" s="263">
        <v>6294.5</v>
      </c>
      <c r="K30" s="262">
        <v>420.4</v>
      </c>
      <c r="L30" s="263">
        <f t="shared" si="4"/>
        <v>6.6788466121216929</v>
      </c>
      <c r="M30" s="262">
        <f>K30/K13*100</f>
        <v>2.3052037067500133</v>
      </c>
    </row>
    <row r="31" spans="1:14" ht="45">
      <c r="A31" s="261" t="s">
        <v>294</v>
      </c>
      <c r="B31" s="262">
        <f t="shared" si="2"/>
        <v>328.1</v>
      </c>
      <c r="C31" s="262">
        <f t="shared" si="2"/>
        <v>21.4</v>
      </c>
      <c r="D31" s="262">
        <f t="shared" si="1"/>
        <v>6.5224017067967068</v>
      </c>
      <c r="E31" s="262">
        <f>C31/C13*100</f>
        <v>3.9276504758146653E-2</v>
      </c>
      <c r="F31" s="263"/>
      <c r="G31" s="262">
        <v>0</v>
      </c>
      <c r="H31" s="263" t="e">
        <f t="shared" si="5"/>
        <v>#DIV/0!</v>
      </c>
      <c r="I31" s="262">
        <f>G31/G13*100</f>
        <v>0</v>
      </c>
      <c r="J31" s="262">
        <v>328.1</v>
      </c>
      <c r="K31" s="270">
        <v>21.4</v>
      </c>
      <c r="L31" s="274">
        <f t="shared" si="4"/>
        <v>6.5224017067967068</v>
      </c>
      <c r="M31" s="270">
        <f>K31/K13*100</f>
        <v>0.11734386138070954</v>
      </c>
    </row>
    <row r="32" spans="1:14" ht="46.5" customHeight="1">
      <c r="A32" s="261" t="s">
        <v>295</v>
      </c>
      <c r="B32" s="262">
        <f>F32+J32</f>
        <v>3143.4</v>
      </c>
      <c r="C32" s="262">
        <f>G32+K32</f>
        <v>138.80000000000001</v>
      </c>
      <c r="D32" s="262">
        <f>C32/B32*100</f>
        <v>4.4156009416555326</v>
      </c>
      <c r="E32" s="262">
        <f>C32/C13*100</f>
        <v>0.25474667572106341</v>
      </c>
      <c r="F32" s="276"/>
      <c r="G32" s="277"/>
      <c r="H32" s="276"/>
      <c r="I32" s="277"/>
      <c r="J32" s="262">
        <v>3143.4</v>
      </c>
      <c r="K32" s="262">
        <v>138.80000000000001</v>
      </c>
      <c r="L32" s="274">
        <f t="shared" si="4"/>
        <v>4.4156009416555326</v>
      </c>
      <c r="M32" s="270">
        <f>K32/K13*100</f>
        <v>0.76109009157207874</v>
      </c>
    </row>
    <row r="33" spans="1:16" ht="30">
      <c r="A33" s="261" t="s">
        <v>296</v>
      </c>
      <c r="B33" s="262">
        <f t="shared" si="2"/>
        <v>12</v>
      </c>
      <c r="C33" s="262">
        <f t="shared" si="2"/>
        <v>0</v>
      </c>
      <c r="D33" s="262">
        <f t="shared" si="1"/>
        <v>0</v>
      </c>
      <c r="E33" s="262">
        <f>C33/C13*100</f>
        <v>0</v>
      </c>
      <c r="F33" s="276"/>
      <c r="G33" s="276"/>
      <c r="H33" s="276"/>
      <c r="I33" s="277"/>
      <c r="J33" s="263">
        <v>12</v>
      </c>
      <c r="K33" s="263">
        <v>0</v>
      </c>
      <c r="L33" s="263">
        <f t="shared" si="4"/>
        <v>0</v>
      </c>
      <c r="M33" s="262">
        <f>K33/K13*100</f>
        <v>0</v>
      </c>
    </row>
    <row r="34" spans="1:16" ht="30">
      <c r="A34" s="261" t="s">
        <v>297</v>
      </c>
      <c r="B34" s="262">
        <f t="shared" si="2"/>
        <v>1790</v>
      </c>
      <c r="C34" s="262">
        <f t="shared" si="2"/>
        <v>90.1</v>
      </c>
      <c r="D34" s="262">
        <f t="shared" si="1"/>
        <v>5.0335195530726251</v>
      </c>
      <c r="E34" s="262">
        <f>C34/C13*100</f>
        <v>0.16536509713593522</v>
      </c>
      <c r="F34" s="284">
        <v>1130</v>
      </c>
      <c r="G34" s="284">
        <v>42.3</v>
      </c>
      <c r="H34" s="263">
        <f t="shared" si="5"/>
        <v>3.7433628318584065</v>
      </c>
      <c r="I34" s="262">
        <f>G34/G13*100</f>
        <v>0.11669448390967899</v>
      </c>
      <c r="J34" s="263">
        <v>660</v>
      </c>
      <c r="K34" s="263">
        <v>47.8</v>
      </c>
      <c r="L34" s="263">
        <f t="shared" si="4"/>
        <v>7.2424242424242422</v>
      </c>
      <c r="M34" s="262">
        <f>K34/K13*100</f>
        <v>0.26210451280364094</v>
      </c>
    </row>
    <row r="35" spans="1:16" ht="35.25" customHeight="1">
      <c r="A35" s="267" t="s">
        <v>298</v>
      </c>
      <c r="B35" s="260">
        <f t="shared" si="2"/>
        <v>1475</v>
      </c>
      <c r="C35" s="260">
        <f t="shared" si="2"/>
        <v>72.900000000000006</v>
      </c>
      <c r="D35" s="260">
        <f t="shared" si="1"/>
        <v>4.942372881355932</v>
      </c>
      <c r="E35" s="260">
        <f>C35/C13*100</f>
        <v>0.13379706527424726</v>
      </c>
      <c r="F35" s="260">
        <f>F36+F37</f>
        <v>894</v>
      </c>
      <c r="G35" s="260">
        <f>G36+G37</f>
        <v>30.8</v>
      </c>
      <c r="H35" s="260">
        <f>G35/F35*100</f>
        <v>3.4451901565995526</v>
      </c>
      <c r="I35" s="260">
        <f>G35/G13*100</f>
        <v>8.4969033201373834E-2</v>
      </c>
      <c r="J35" s="260">
        <f>J36+J37</f>
        <v>581</v>
      </c>
      <c r="K35" s="260">
        <f>K36+K37</f>
        <v>42.1</v>
      </c>
      <c r="L35" s="260">
        <f t="shared" si="4"/>
        <v>7.2461273666092954</v>
      </c>
      <c r="M35" s="260">
        <f>K35/K13*100</f>
        <v>0.23084937215550805</v>
      </c>
    </row>
    <row r="36" spans="1:16" ht="23.25" customHeight="1">
      <c r="A36" s="261" t="s">
        <v>299</v>
      </c>
      <c r="B36" s="262">
        <f t="shared" ref="B36:C44" si="6">F36+J36</f>
        <v>0</v>
      </c>
      <c r="C36" s="262">
        <f t="shared" si="6"/>
        <v>0</v>
      </c>
      <c r="D36" s="262" t="e">
        <f>C36/B36*100</f>
        <v>#DIV/0!</v>
      </c>
      <c r="E36" s="262">
        <f>C36/C13*100</f>
        <v>0</v>
      </c>
      <c r="F36" s="263"/>
      <c r="G36" s="263"/>
      <c r="H36" s="263" t="e">
        <f>G36/F36*100</f>
        <v>#DIV/0!</v>
      </c>
      <c r="I36" s="262">
        <f>G36/G13*100</f>
        <v>0</v>
      </c>
      <c r="J36" s="262"/>
      <c r="K36" s="262">
        <v>0</v>
      </c>
      <c r="L36" s="263" t="e">
        <f t="shared" si="4"/>
        <v>#DIV/0!</v>
      </c>
      <c r="M36" s="262">
        <f>K36/K13*100</f>
        <v>0</v>
      </c>
    </row>
    <row r="37" spans="1:16" ht="30">
      <c r="A37" s="261" t="s">
        <v>300</v>
      </c>
      <c r="B37" s="262">
        <f t="shared" si="6"/>
        <v>1475</v>
      </c>
      <c r="C37" s="262">
        <f t="shared" si="6"/>
        <v>72.900000000000006</v>
      </c>
      <c r="D37" s="262">
        <f>C37/B37*100</f>
        <v>4.942372881355932</v>
      </c>
      <c r="E37" s="262">
        <f>C37/C13*100</f>
        <v>0.13379706527424726</v>
      </c>
      <c r="F37" s="263">
        <v>894</v>
      </c>
      <c r="G37" s="263">
        <v>30.8</v>
      </c>
      <c r="H37" s="263">
        <f>G37/F37*100</f>
        <v>3.4451901565995526</v>
      </c>
      <c r="I37" s="262">
        <f>G37/G13*100</f>
        <v>8.4969033201373834E-2</v>
      </c>
      <c r="J37" s="262">
        <v>581</v>
      </c>
      <c r="K37" s="262">
        <v>42.1</v>
      </c>
      <c r="L37" s="263">
        <f t="shared" si="4"/>
        <v>7.2461273666092954</v>
      </c>
      <c r="M37" s="262">
        <f>K37/K13*100</f>
        <v>0.23084937215550805</v>
      </c>
    </row>
    <row r="38" spans="1:16" s="266" customFormat="1" ht="33.75" customHeight="1">
      <c r="A38" s="267" t="s">
        <v>301</v>
      </c>
      <c r="B38" s="260">
        <f t="shared" si="6"/>
        <v>802.4</v>
      </c>
      <c r="C38" s="260">
        <f t="shared" si="6"/>
        <v>26.3</v>
      </c>
      <c r="D38" s="260">
        <f>C38/B38*100</f>
        <v>3.2776669990029914</v>
      </c>
      <c r="E38" s="260">
        <f>C38/C13*100</f>
        <v>4.8269723137348466E-2</v>
      </c>
      <c r="F38" s="260">
        <v>802.4</v>
      </c>
      <c r="G38" s="260">
        <v>26.3</v>
      </c>
      <c r="H38" s="260">
        <f>G38/F38*100</f>
        <v>3.2776669990029914</v>
      </c>
      <c r="I38" s="260">
        <f>G38/G13*100</f>
        <v>7.2554726402471806E-2</v>
      </c>
      <c r="J38" s="285"/>
      <c r="K38" s="285"/>
      <c r="L38" s="285"/>
      <c r="M38" s="285"/>
    </row>
    <row r="39" spans="1:16" ht="28.5">
      <c r="A39" s="267" t="s">
        <v>302</v>
      </c>
      <c r="B39" s="260">
        <f t="shared" si="6"/>
        <v>4754.3</v>
      </c>
      <c r="C39" s="260">
        <f t="shared" si="6"/>
        <v>204.1</v>
      </c>
      <c r="D39" s="260">
        <f t="shared" si="1"/>
        <v>4.2929558504932377</v>
      </c>
      <c r="E39" s="260">
        <f>C39/C13*100</f>
        <v>0.37459507575409967</v>
      </c>
      <c r="F39" s="260">
        <v>4684.3</v>
      </c>
      <c r="G39" s="260">
        <v>201.9</v>
      </c>
      <c r="H39" s="260">
        <f t="shared" ref="H39:H48" si="7">G39/F39*100</f>
        <v>4.3101423905386076</v>
      </c>
      <c r="I39" s="260">
        <f>G39/G13*100</f>
        <v>0.55698856504407068</v>
      </c>
      <c r="J39" s="260">
        <v>70</v>
      </c>
      <c r="K39" s="260">
        <v>2.2000000000000002</v>
      </c>
      <c r="L39" s="260">
        <f t="shared" si="4"/>
        <v>3.1428571428571432</v>
      </c>
      <c r="M39" s="269">
        <f>K39/K13*100</f>
        <v>1.2063387618577618E-2</v>
      </c>
    </row>
    <row r="40" spans="1:16" ht="25.5" customHeight="1">
      <c r="A40" s="267" t="s">
        <v>303</v>
      </c>
      <c r="B40" s="260">
        <f t="shared" si="6"/>
        <v>491.2</v>
      </c>
      <c r="C40" s="260">
        <f t="shared" si="6"/>
        <v>74.3</v>
      </c>
      <c r="D40" s="260">
        <f t="shared" si="1"/>
        <v>15.126221498371335</v>
      </c>
      <c r="E40" s="260">
        <f>C40/C13*100</f>
        <v>0.13636655623973348</v>
      </c>
      <c r="F40" s="260">
        <v>50</v>
      </c>
      <c r="G40" s="286">
        <v>26.2</v>
      </c>
      <c r="H40" s="260">
        <f t="shared" si="7"/>
        <v>52.400000000000006</v>
      </c>
      <c r="I40" s="260">
        <f>G40/G13*100</f>
        <v>7.2278852918051764E-2</v>
      </c>
      <c r="J40" s="260">
        <v>441.2</v>
      </c>
      <c r="K40" s="269">
        <v>48.1</v>
      </c>
      <c r="L40" s="260">
        <f t="shared" si="4"/>
        <v>10.902085222121489</v>
      </c>
      <c r="M40" s="269">
        <f>K40/K13*100</f>
        <v>0.26374952020617431</v>
      </c>
    </row>
    <row r="41" spans="1:16" s="258" customFormat="1" ht="29.25" customHeight="1">
      <c r="A41" s="255" t="s">
        <v>304</v>
      </c>
      <c r="B41" s="256">
        <f t="shared" si="6"/>
        <v>1490363.9</v>
      </c>
      <c r="C41" s="256">
        <f t="shared" si="6"/>
        <v>61845.299999999996</v>
      </c>
      <c r="D41" s="256">
        <f t="shared" si="1"/>
        <v>4.1496778068765625</v>
      </c>
      <c r="E41" s="256">
        <f>C41/C74*100</f>
        <v>54.774658440543931</v>
      </c>
      <c r="F41" s="256">
        <f>F42+F58+F45</f>
        <v>1448308.9</v>
      </c>
      <c r="G41" s="256">
        <f>G42+G58+G45</f>
        <v>58563.899999999994</v>
      </c>
      <c r="H41" s="256">
        <f t="shared" si="7"/>
        <v>4.0436056147966779</v>
      </c>
      <c r="I41" s="256">
        <f>G41/G74*100</f>
        <v>63.73809479757211</v>
      </c>
      <c r="J41" s="256">
        <f>J42+J58+J45</f>
        <v>42055</v>
      </c>
      <c r="K41" s="256">
        <f>K42+K58+K45</f>
        <v>3281.3999999999996</v>
      </c>
      <c r="L41" s="256">
        <f t="shared" si="4"/>
        <v>7.8026394007846864</v>
      </c>
      <c r="M41" s="257">
        <f>K41/K74*100</f>
        <v>10.787017708802459</v>
      </c>
      <c r="N41" s="287"/>
      <c r="O41" s="287"/>
    </row>
    <row r="42" spans="1:16">
      <c r="A42" s="267" t="s">
        <v>305</v>
      </c>
      <c r="B42" s="260">
        <f t="shared" si="6"/>
        <v>136104.59999999998</v>
      </c>
      <c r="C42" s="260">
        <f t="shared" si="6"/>
        <v>14102</v>
      </c>
      <c r="D42" s="260">
        <f t="shared" si="1"/>
        <v>10.361148704746203</v>
      </c>
      <c r="E42" s="260">
        <f>C42/C41*100</f>
        <v>22.802056098038172</v>
      </c>
      <c r="F42" s="260">
        <f>F43+F44</f>
        <v>99366.9</v>
      </c>
      <c r="G42" s="260">
        <f>G43+G44</f>
        <v>11040.8</v>
      </c>
      <c r="H42" s="260">
        <f>G42/F42*100</f>
        <v>11.111144656822342</v>
      </c>
      <c r="I42" s="260">
        <f>G42/G41*100</f>
        <v>18.852569586383421</v>
      </c>
      <c r="J42" s="260">
        <f>J43+J44</f>
        <v>36737.699999999997</v>
      </c>
      <c r="K42" s="260">
        <f>K43+K44</f>
        <v>3061.2</v>
      </c>
      <c r="L42" s="260">
        <f t="shared" si="4"/>
        <v>8.332584783478552</v>
      </c>
      <c r="M42" s="260">
        <f>K42/K41*100</f>
        <v>93.289449625159989</v>
      </c>
    </row>
    <row r="43" spans="1:16" ht="30">
      <c r="A43" s="261" t="s">
        <v>306</v>
      </c>
      <c r="B43" s="262">
        <f t="shared" si="6"/>
        <v>72671.7</v>
      </c>
      <c r="C43" s="262">
        <f t="shared" si="6"/>
        <v>7053.9</v>
      </c>
      <c r="D43" s="262">
        <f>C43/B43*100</f>
        <v>9.7065295018556057</v>
      </c>
      <c r="E43" s="262">
        <f>C43/C41*100</f>
        <v>11.405717168483296</v>
      </c>
      <c r="F43" s="288">
        <v>35934</v>
      </c>
      <c r="G43" s="288">
        <v>3992.7</v>
      </c>
      <c r="H43" s="262">
        <f>G43/F43*100</f>
        <v>11.111203873768575</v>
      </c>
      <c r="I43" s="262">
        <f>G43/G41*100</f>
        <v>6.8176811995102797</v>
      </c>
      <c r="J43" s="262">
        <v>36737.699999999997</v>
      </c>
      <c r="K43" s="262">
        <v>3061.2</v>
      </c>
      <c r="L43" s="288">
        <f>K43/J43*100</f>
        <v>8.332584783478552</v>
      </c>
      <c r="M43" s="262">
        <f>K43/K41*100</f>
        <v>93.289449625159989</v>
      </c>
      <c r="N43" s="289"/>
    </row>
    <row r="44" spans="1:16" s="292" customFormat="1" ht="29.25" customHeight="1">
      <c r="A44" s="290" t="s">
        <v>307</v>
      </c>
      <c r="B44" s="262">
        <f t="shared" si="6"/>
        <v>63432.9</v>
      </c>
      <c r="C44" s="262">
        <f t="shared" si="6"/>
        <v>7048.1</v>
      </c>
      <c r="D44" s="262">
        <f>C44/B44*100</f>
        <v>11.111111111111112</v>
      </c>
      <c r="E44" s="262">
        <f>C44/C41*100</f>
        <v>11.396338929554876</v>
      </c>
      <c r="F44" s="262">
        <v>63432.9</v>
      </c>
      <c r="G44" s="262">
        <v>7048.1</v>
      </c>
      <c r="H44" s="262">
        <f>G44/F44*100</f>
        <v>11.111111111111112</v>
      </c>
      <c r="I44" s="262">
        <f>G44/G41*100</f>
        <v>12.034888386873144</v>
      </c>
      <c r="J44" s="277"/>
      <c r="K44" s="277"/>
      <c r="L44" s="291"/>
      <c r="M44" s="277"/>
    </row>
    <row r="45" spans="1:16">
      <c r="A45" s="267" t="s">
        <v>308</v>
      </c>
      <c r="B45" s="260">
        <f>SUM(B46:B57)</f>
        <v>282584</v>
      </c>
      <c r="C45" s="260">
        <f>SUM(C46:C57)</f>
        <v>5255</v>
      </c>
      <c r="D45" s="260">
        <f>C45/B45*100</f>
        <v>1.8596240409931206</v>
      </c>
      <c r="E45" s="260">
        <f>C45/C41*100</f>
        <v>8.4970078567005096</v>
      </c>
      <c r="F45" s="260">
        <f>SUM(F46:F57)</f>
        <v>281691.09999999998</v>
      </c>
      <c r="G45" s="260">
        <f>SUM(G46:G57)</f>
        <v>5255</v>
      </c>
      <c r="H45" s="260">
        <f t="shared" si="7"/>
        <v>1.865518647909004</v>
      </c>
      <c r="I45" s="260">
        <f>G45/G41*100</f>
        <v>8.9731045917365488</v>
      </c>
      <c r="J45" s="260">
        <f>SUM(J46:J57)</f>
        <v>892.9</v>
      </c>
      <c r="K45" s="260">
        <f>SUM(K46:K57)</f>
        <v>0</v>
      </c>
      <c r="L45" s="260">
        <f>K45/J45*100</f>
        <v>0</v>
      </c>
      <c r="M45" s="260">
        <f>K45/K41*100</f>
        <v>0</v>
      </c>
      <c r="N45" s="293"/>
    </row>
    <row r="46" spans="1:16" s="298" customFormat="1" ht="197.25" hidden="1" customHeight="1">
      <c r="A46" s="294" t="s">
        <v>309</v>
      </c>
      <c r="B46" s="295">
        <f t="shared" ref="B46:C61" si="8">F46+J46</f>
        <v>0</v>
      </c>
      <c r="C46" s="295">
        <f>G46+K46</f>
        <v>0</v>
      </c>
      <c r="D46" s="295" t="e">
        <f t="shared" si="1"/>
        <v>#DIV/0!</v>
      </c>
      <c r="E46" s="295">
        <f>C46/C41*100</f>
        <v>0</v>
      </c>
      <c r="F46" s="262"/>
      <c r="G46" s="262">
        <v>0</v>
      </c>
      <c r="H46" s="295" t="e">
        <f t="shared" si="7"/>
        <v>#DIV/0!</v>
      </c>
      <c r="I46" s="296">
        <f>G46/G41*100</f>
        <v>0</v>
      </c>
      <c r="J46" s="296"/>
      <c r="K46" s="296"/>
      <c r="L46" s="296"/>
      <c r="M46" s="296">
        <f>K46/K41*100</f>
        <v>0</v>
      </c>
      <c r="N46" s="297"/>
      <c r="O46" s="297"/>
      <c r="P46" s="297"/>
    </row>
    <row r="47" spans="1:16" s="298" customFormat="1" ht="33.75" hidden="1" customHeight="1">
      <c r="A47" s="281" t="s">
        <v>310</v>
      </c>
      <c r="B47" s="295">
        <f>F47+J47</f>
        <v>0</v>
      </c>
      <c r="C47" s="295">
        <f t="shared" si="8"/>
        <v>0</v>
      </c>
      <c r="D47" s="295" t="e">
        <f t="shared" si="1"/>
        <v>#DIV/0!</v>
      </c>
      <c r="E47" s="295">
        <f>C47/C41*100</f>
        <v>0</v>
      </c>
      <c r="F47" s="299"/>
      <c r="G47" s="299"/>
      <c r="H47" s="368" t="e">
        <f t="shared" si="7"/>
        <v>#DIV/0!</v>
      </c>
      <c r="I47" s="368">
        <f>G47/G41*100</f>
        <v>0</v>
      </c>
      <c r="J47" s="368"/>
      <c r="K47" s="368"/>
      <c r="L47" s="368" t="e">
        <f t="shared" ref="L47:L53" si="9">K47/J47*100</f>
        <v>#DIV/0!</v>
      </c>
      <c r="M47" s="296">
        <f>K47/K41*100</f>
        <v>0</v>
      </c>
      <c r="N47" s="297"/>
    </row>
    <row r="48" spans="1:16" s="298" customFormat="1" ht="45" hidden="1">
      <c r="A48" s="300" t="s">
        <v>311</v>
      </c>
      <c r="B48" s="295">
        <f t="shared" si="8"/>
        <v>0</v>
      </c>
      <c r="C48" s="295">
        <f t="shared" si="8"/>
        <v>0</v>
      </c>
      <c r="D48" s="295" t="e">
        <f>C48/B48*100</f>
        <v>#DIV/0!</v>
      </c>
      <c r="E48" s="295">
        <f>C48/C41*100</f>
        <v>0</v>
      </c>
      <c r="F48" s="277"/>
      <c r="G48" s="277"/>
      <c r="H48" s="368" t="e">
        <f t="shared" si="7"/>
        <v>#DIV/0!</v>
      </c>
      <c r="I48" s="368">
        <f>G48/G41*100</f>
        <v>0</v>
      </c>
      <c r="J48" s="368"/>
      <c r="K48" s="368"/>
      <c r="L48" s="368" t="e">
        <f t="shared" si="9"/>
        <v>#DIV/0!</v>
      </c>
      <c r="M48" s="296">
        <f>K48/K41*100</f>
        <v>0</v>
      </c>
    </row>
    <row r="49" spans="1:16" s="298" customFormat="1" ht="74.25" customHeight="1">
      <c r="A49" s="300" t="s">
        <v>312</v>
      </c>
      <c r="B49" s="295">
        <f t="shared" si="8"/>
        <v>176476.4</v>
      </c>
      <c r="C49" s="295">
        <f>G49+K49</f>
        <v>0</v>
      </c>
      <c r="D49" s="295">
        <f t="shared" si="1"/>
        <v>0</v>
      </c>
      <c r="E49" s="295">
        <f>C49/C41*100</f>
        <v>0</v>
      </c>
      <c r="F49" s="262">
        <v>176476.4</v>
      </c>
      <c r="G49" s="262">
        <v>0</v>
      </c>
      <c r="H49" s="295">
        <f>G49/F49*100</f>
        <v>0</v>
      </c>
      <c r="I49" s="295">
        <f>G49/G41*100</f>
        <v>0</v>
      </c>
      <c r="J49" s="262"/>
      <c r="K49" s="262"/>
      <c r="L49" s="262" t="e">
        <f t="shared" si="9"/>
        <v>#DIV/0!</v>
      </c>
      <c r="M49" s="262">
        <f>K49/K41*100</f>
        <v>0</v>
      </c>
    </row>
    <row r="50" spans="1:16" s="298" customFormat="1" ht="1.5" hidden="1" customHeight="1">
      <c r="A50" s="300" t="s">
        <v>313</v>
      </c>
      <c r="B50" s="295">
        <f>F50+J50</f>
        <v>0</v>
      </c>
      <c r="C50" s="295">
        <f>G50+K50</f>
        <v>0</v>
      </c>
      <c r="D50" s="295" t="e">
        <f t="shared" si="1"/>
        <v>#DIV/0!</v>
      </c>
      <c r="E50" s="295">
        <f>C50/C43*100</f>
        <v>0</v>
      </c>
      <c r="F50" s="277"/>
      <c r="G50" s="277"/>
      <c r="H50" s="296"/>
      <c r="I50" s="296"/>
      <c r="J50" s="262"/>
      <c r="K50" s="262"/>
      <c r="L50" s="262" t="e">
        <f>K50/J50*100</f>
        <v>#DIV/0!</v>
      </c>
      <c r="M50" s="262">
        <f>K50/K41*100</f>
        <v>0</v>
      </c>
      <c r="N50" s="301"/>
      <c r="O50" s="301"/>
    </row>
    <row r="51" spans="1:16" s="298" customFormat="1" ht="150" hidden="1">
      <c r="A51" s="300" t="s">
        <v>314</v>
      </c>
      <c r="B51" s="295">
        <f t="shared" si="8"/>
        <v>0</v>
      </c>
      <c r="C51" s="295">
        <f t="shared" si="8"/>
        <v>0</v>
      </c>
      <c r="D51" s="295" t="e">
        <f t="shared" si="1"/>
        <v>#DIV/0!</v>
      </c>
      <c r="E51" s="295">
        <f>C51/C41*100</f>
        <v>0</v>
      </c>
      <c r="F51" s="277"/>
      <c r="G51" s="277"/>
      <c r="H51" s="295" t="e">
        <f>G51/F51*100</f>
        <v>#DIV/0!</v>
      </c>
      <c r="I51" s="295">
        <f>G51/G41*100</f>
        <v>0</v>
      </c>
      <c r="J51" s="262"/>
      <c r="K51" s="262"/>
      <c r="L51" s="295" t="e">
        <f t="shared" si="9"/>
        <v>#DIV/0!</v>
      </c>
      <c r="M51" s="295">
        <f>K51/K41*100</f>
        <v>0</v>
      </c>
    </row>
    <row r="52" spans="1:16" s="298" customFormat="1" ht="0.75" customHeight="1">
      <c r="A52" s="300" t="s">
        <v>315</v>
      </c>
      <c r="B52" s="295">
        <f t="shared" si="8"/>
        <v>0</v>
      </c>
      <c r="C52" s="295">
        <f>G52+K52</f>
        <v>0</v>
      </c>
      <c r="D52" s="295" t="e">
        <f>C52/B52*100</f>
        <v>#DIV/0!</v>
      </c>
      <c r="E52" s="295">
        <f>C52/C40*100</f>
        <v>0</v>
      </c>
      <c r="F52" s="277"/>
      <c r="G52" s="277"/>
      <c r="H52" s="296"/>
      <c r="I52" s="296"/>
      <c r="J52" s="262"/>
      <c r="K52" s="262"/>
      <c r="L52" s="295" t="e">
        <f t="shared" si="9"/>
        <v>#DIV/0!</v>
      </c>
      <c r="M52" s="295">
        <f>K52/K41*100</f>
        <v>0</v>
      </c>
    </row>
    <row r="53" spans="1:16" s="298" customFormat="1" ht="81.75" customHeight="1">
      <c r="A53" s="300" t="s">
        <v>316</v>
      </c>
      <c r="B53" s="295">
        <f t="shared" si="8"/>
        <v>68315</v>
      </c>
      <c r="C53" s="295">
        <f t="shared" si="8"/>
        <v>5255</v>
      </c>
      <c r="D53" s="295">
        <f>C53/B53*100</f>
        <v>7.6923076923076925</v>
      </c>
      <c r="E53" s="295">
        <f>C53/C41*100</f>
        <v>8.4970078567005096</v>
      </c>
      <c r="F53" s="262">
        <v>68315</v>
      </c>
      <c r="G53" s="262">
        <v>5255</v>
      </c>
      <c r="H53" s="295">
        <f t="shared" ref="H53:H58" si="10">G53/F53*100</f>
        <v>7.6923076923076925</v>
      </c>
      <c r="I53" s="295">
        <f>G53/G41*100</f>
        <v>8.9731045917365488</v>
      </c>
      <c r="J53" s="262"/>
      <c r="K53" s="262"/>
      <c r="L53" s="295" t="e">
        <f t="shared" si="9"/>
        <v>#DIV/0!</v>
      </c>
      <c r="M53" s="295">
        <f>K53/K41*100</f>
        <v>0</v>
      </c>
    </row>
    <row r="54" spans="1:16" s="298" customFormat="1" ht="165" hidden="1">
      <c r="A54" s="300" t="s">
        <v>317</v>
      </c>
      <c r="B54" s="295">
        <f t="shared" si="8"/>
        <v>0</v>
      </c>
      <c r="C54" s="295">
        <f t="shared" si="8"/>
        <v>0</v>
      </c>
      <c r="D54" s="295" t="e">
        <f t="shared" si="1"/>
        <v>#DIV/0!</v>
      </c>
      <c r="E54" s="295">
        <f>C54/C41*100</f>
        <v>0</v>
      </c>
      <c r="F54" s="262"/>
      <c r="G54" s="262">
        <v>0</v>
      </c>
      <c r="H54" s="295" t="e">
        <f t="shared" si="10"/>
        <v>#DIV/0!</v>
      </c>
      <c r="I54" s="296">
        <f>G54/G41*100</f>
        <v>0</v>
      </c>
      <c r="J54" s="277"/>
      <c r="K54" s="277"/>
      <c r="L54" s="296"/>
      <c r="M54" s="296">
        <f>K54/K41*100</f>
        <v>0</v>
      </c>
    </row>
    <row r="55" spans="1:16" s="298" customFormat="1" ht="45" customHeight="1">
      <c r="A55" s="300" t="s">
        <v>318</v>
      </c>
      <c r="B55" s="295">
        <f>F55+J55</f>
        <v>892.9</v>
      </c>
      <c r="C55" s="295">
        <f t="shared" si="8"/>
        <v>0</v>
      </c>
      <c r="D55" s="295">
        <f t="shared" si="1"/>
        <v>0</v>
      </c>
      <c r="E55" s="295">
        <f>C55/C41*100</f>
        <v>0</v>
      </c>
      <c r="F55" s="262">
        <v>0</v>
      </c>
      <c r="G55" s="262">
        <v>0</v>
      </c>
      <c r="H55" s="295" t="e">
        <f>G55/F55*100</f>
        <v>#DIV/0!</v>
      </c>
      <c r="I55" s="295"/>
      <c r="J55" s="262">
        <v>892.9</v>
      </c>
      <c r="K55" s="262"/>
      <c r="L55" s="295">
        <f t="shared" ref="L55:L61" si="11">K55/J55*100</f>
        <v>0</v>
      </c>
      <c r="M55" s="295">
        <f>K55/K41*100</f>
        <v>0</v>
      </c>
      <c r="N55" s="301"/>
      <c r="O55" s="301"/>
    </row>
    <row r="56" spans="1:16" s="298" customFormat="1" ht="0.75" customHeight="1">
      <c r="A56" s="300" t="s">
        <v>319</v>
      </c>
      <c r="B56" s="295">
        <f>F56+J56</f>
        <v>0</v>
      </c>
      <c r="C56" s="295">
        <f>G56+K56</f>
        <v>0</v>
      </c>
      <c r="D56" s="295" t="e">
        <f>C56/B56*100</f>
        <v>#DIV/0!</v>
      </c>
      <c r="E56" s="295">
        <f>C56/C41*100</f>
        <v>0</v>
      </c>
      <c r="F56" s="262"/>
      <c r="G56" s="262">
        <v>0</v>
      </c>
      <c r="H56" s="295" t="e">
        <f t="shared" si="10"/>
        <v>#DIV/0!</v>
      </c>
      <c r="I56" s="295">
        <f>G56/G41*100</f>
        <v>0</v>
      </c>
      <c r="J56" s="262"/>
      <c r="K56" s="262"/>
      <c r="L56" s="295" t="e">
        <f t="shared" si="11"/>
        <v>#DIV/0!</v>
      </c>
      <c r="M56" s="295">
        <f>K56/K41*100</f>
        <v>0</v>
      </c>
    </row>
    <row r="57" spans="1:16" s="298" customFormat="1" ht="92.25" customHeight="1">
      <c r="A57" s="300" t="s">
        <v>320</v>
      </c>
      <c r="B57" s="295">
        <f t="shared" si="8"/>
        <v>36899.699999999997</v>
      </c>
      <c r="C57" s="295">
        <f t="shared" si="8"/>
        <v>0</v>
      </c>
      <c r="D57" s="295">
        <f>C57/B57*100</f>
        <v>0</v>
      </c>
      <c r="E57" s="295">
        <f>C57/C41*100</f>
        <v>0</v>
      </c>
      <c r="F57" s="295">
        <v>36899.699999999997</v>
      </c>
      <c r="G57" s="277"/>
      <c r="H57" s="295">
        <f t="shared" si="10"/>
        <v>0</v>
      </c>
      <c r="I57" s="295">
        <f>G57/G41*100</f>
        <v>0</v>
      </c>
      <c r="J57" s="262"/>
      <c r="K57" s="262"/>
      <c r="L57" s="295" t="e">
        <f t="shared" si="11"/>
        <v>#DIV/0!</v>
      </c>
      <c r="M57" s="295">
        <f>K57/K41*100</f>
        <v>0</v>
      </c>
      <c r="N57" s="301"/>
      <c r="O57" s="301"/>
    </row>
    <row r="58" spans="1:16" s="266" customFormat="1">
      <c r="A58" s="267" t="s">
        <v>321</v>
      </c>
      <c r="B58" s="260">
        <f t="shared" si="8"/>
        <v>1071675.2999999998</v>
      </c>
      <c r="C58" s="260">
        <f t="shared" si="8"/>
        <v>42488.299999999996</v>
      </c>
      <c r="D58" s="260">
        <f t="shared" si="1"/>
        <v>3.9646616843739895</v>
      </c>
      <c r="E58" s="260">
        <f>C58/C41*100</f>
        <v>68.700936045261315</v>
      </c>
      <c r="F58" s="260">
        <f>F59+F60+F64+F65+F66+F63</f>
        <v>1067250.8999999999</v>
      </c>
      <c r="G58" s="260">
        <f>G59+G60+G64+G65+G66+G63</f>
        <v>42268.1</v>
      </c>
      <c r="H58" s="260">
        <f t="shared" si="10"/>
        <v>3.9604651539764459</v>
      </c>
      <c r="I58" s="260">
        <f>G58/G41*100</f>
        <v>72.174325821880032</v>
      </c>
      <c r="J58" s="260">
        <f>J59+J60</f>
        <v>4424.3999999999996</v>
      </c>
      <c r="K58" s="260">
        <f>K59+K60</f>
        <v>220.2</v>
      </c>
      <c r="L58" s="260">
        <f t="shared" si="11"/>
        <v>4.9769460265798751</v>
      </c>
      <c r="M58" s="260">
        <f>K58/K41*100</f>
        <v>6.7105503748400075</v>
      </c>
      <c r="N58" s="293"/>
      <c r="O58" s="293"/>
      <c r="P58" s="222"/>
    </row>
    <row r="59" spans="1:16" s="298" customFormat="1" ht="50.25" customHeight="1">
      <c r="A59" s="281" t="s">
        <v>322</v>
      </c>
      <c r="B59" s="295">
        <f t="shared" si="8"/>
        <v>3866.7</v>
      </c>
      <c r="C59" s="295">
        <f t="shared" si="8"/>
        <v>148.19999999999999</v>
      </c>
      <c r="D59" s="295">
        <f t="shared" si="1"/>
        <v>3.8327255799518971</v>
      </c>
      <c r="E59" s="295">
        <f>C59/C41*100</f>
        <v>0.23963017399867087</v>
      </c>
      <c r="F59" s="296"/>
      <c r="G59" s="296"/>
      <c r="H59" s="302"/>
      <c r="I59" s="296">
        <f>G59/G41*100</f>
        <v>0</v>
      </c>
      <c r="J59" s="295">
        <v>3866.7</v>
      </c>
      <c r="K59" s="295">
        <v>148.19999999999999</v>
      </c>
      <c r="L59" s="295">
        <f t="shared" si="11"/>
        <v>3.8327255799518971</v>
      </c>
      <c r="M59" s="295">
        <f>K59/K41*100</f>
        <v>4.5163649661729757</v>
      </c>
    </row>
    <row r="60" spans="1:16" s="305" customFormat="1" ht="42" customHeight="1">
      <c r="A60" s="303" t="s">
        <v>323</v>
      </c>
      <c r="B60" s="304">
        <f t="shared" si="8"/>
        <v>40946.699999999997</v>
      </c>
      <c r="C60" s="304">
        <f t="shared" si="8"/>
        <v>3946.1</v>
      </c>
      <c r="D60" s="304">
        <f t="shared" si="1"/>
        <v>9.6371624575362613</v>
      </c>
      <c r="E60" s="304">
        <f>C60/C41*100</f>
        <v>6.3805980405948395</v>
      </c>
      <c r="F60" s="304">
        <f>F61+F62</f>
        <v>40389</v>
      </c>
      <c r="G60" s="304">
        <f>G61+G62</f>
        <v>3874.1</v>
      </c>
      <c r="H60" s="304">
        <f t="shared" ref="H60:H67" si="12">G60/F60*100</f>
        <v>9.5919681101289953</v>
      </c>
      <c r="I60" s="304">
        <f>G60/G41*100</f>
        <v>6.6151673641953499</v>
      </c>
      <c r="J60" s="304">
        <f>J61+J62+J63</f>
        <v>557.70000000000005</v>
      </c>
      <c r="K60" s="304">
        <f>K61+K62+K63</f>
        <v>72</v>
      </c>
      <c r="L60" s="304">
        <f t="shared" si="11"/>
        <v>12.910166756320601</v>
      </c>
      <c r="M60" s="304">
        <f>K60/K41*100</f>
        <v>2.1941854086670327</v>
      </c>
    </row>
    <row r="61" spans="1:16" s="308" customFormat="1">
      <c r="A61" s="306" t="s">
        <v>324</v>
      </c>
      <c r="B61" s="307">
        <f t="shared" si="8"/>
        <v>8032.7</v>
      </c>
      <c r="C61" s="307">
        <f t="shared" si="8"/>
        <v>646.1</v>
      </c>
      <c r="D61" s="307">
        <f t="shared" si="1"/>
        <v>8.0433727140313973</v>
      </c>
      <c r="E61" s="307">
        <f>C61/C41*100</f>
        <v>1.0447034778713986</v>
      </c>
      <c r="F61" s="307">
        <v>7475</v>
      </c>
      <c r="G61" s="307">
        <v>574.1</v>
      </c>
      <c r="H61" s="307">
        <f t="shared" si="12"/>
        <v>7.6802675585284277</v>
      </c>
      <c r="I61" s="307">
        <f>G61/G41*100</f>
        <v>0.98029673570236964</v>
      </c>
      <c r="J61" s="307">
        <v>557.70000000000005</v>
      </c>
      <c r="K61" s="307">
        <v>72</v>
      </c>
      <c r="L61" s="295">
        <f t="shared" si="11"/>
        <v>12.910166756320601</v>
      </c>
      <c r="M61" s="295">
        <f>K61/K41*100</f>
        <v>2.1941854086670327</v>
      </c>
    </row>
    <row r="62" spans="1:16" s="308" customFormat="1" ht="45.75" customHeight="1">
      <c r="A62" s="306" t="s">
        <v>325</v>
      </c>
      <c r="B62" s="307">
        <f t="shared" ref="B62:C73" si="13">F62+J62</f>
        <v>32914</v>
      </c>
      <c r="C62" s="307">
        <f t="shared" si="13"/>
        <v>3300</v>
      </c>
      <c r="D62" s="307">
        <f t="shared" si="1"/>
        <v>10.026128699033846</v>
      </c>
      <c r="E62" s="307">
        <f>C62/C41*100</f>
        <v>5.3358945627234409</v>
      </c>
      <c r="F62" s="295">
        <v>32914</v>
      </c>
      <c r="G62" s="307">
        <v>3300</v>
      </c>
      <c r="H62" s="307">
        <f t="shared" si="12"/>
        <v>10.026128699033846</v>
      </c>
      <c r="I62" s="307">
        <f>G62/G41*100</f>
        <v>5.6348706284929797</v>
      </c>
      <c r="J62" s="302">
        <v>0</v>
      </c>
      <c r="K62" s="302"/>
      <c r="L62" s="296"/>
      <c r="M62" s="296"/>
    </row>
    <row r="63" spans="1:16" s="298" customFormat="1" ht="45.75" customHeight="1">
      <c r="A63" s="281" t="s">
        <v>326</v>
      </c>
      <c r="B63" s="295">
        <f t="shared" si="13"/>
        <v>72611</v>
      </c>
      <c r="C63" s="295">
        <f t="shared" si="13"/>
        <v>5494</v>
      </c>
      <c r="D63" s="295">
        <f t="shared" si="1"/>
        <v>7.5663466967814799</v>
      </c>
      <c r="E63" s="295">
        <f>C63/C41*100</f>
        <v>8.883455978061388</v>
      </c>
      <c r="F63" s="295">
        <v>72611</v>
      </c>
      <c r="G63" s="295">
        <v>5494</v>
      </c>
      <c r="H63" s="295">
        <f t="shared" si="12"/>
        <v>7.5663466967814799</v>
      </c>
      <c r="I63" s="295">
        <f>G63/G41*100</f>
        <v>9.3812058281637682</v>
      </c>
      <c r="J63" s="296">
        <v>0</v>
      </c>
      <c r="K63" s="296"/>
      <c r="L63" s="296"/>
      <c r="M63" s="296"/>
    </row>
    <row r="64" spans="1:16" s="298" customFormat="1" ht="63.75" customHeight="1">
      <c r="A64" s="309" t="s">
        <v>327</v>
      </c>
      <c r="B64" s="295">
        <f t="shared" si="13"/>
        <v>23.4</v>
      </c>
      <c r="C64" s="295">
        <f t="shared" si="13"/>
        <v>0</v>
      </c>
      <c r="D64" s="295">
        <f t="shared" si="1"/>
        <v>0</v>
      </c>
      <c r="E64" s="295">
        <f>C64/C41*100</f>
        <v>0</v>
      </c>
      <c r="F64" s="295">
        <v>23.4</v>
      </c>
      <c r="G64" s="295">
        <v>0</v>
      </c>
      <c r="H64" s="295">
        <f t="shared" si="12"/>
        <v>0</v>
      </c>
      <c r="I64" s="295">
        <f>G64/G41*100</f>
        <v>0</v>
      </c>
      <c r="J64" s="296"/>
      <c r="K64" s="296"/>
      <c r="L64" s="296"/>
      <c r="M64" s="296"/>
    </row>
    <row r="65" spans="1:15" s="298" customFormat="1" ht="156.75" customHeight="1">
      <c r="A65" s="300" t="s">
        <v>328</v>
      </c>
      <c r="B65" s="295">
        <f t="shared" si="13"/>
        <v>682799.4</v>
      </c>
      <c r="C65" s="295">
        <f t="shared" si="13"/>
        <v>23800</v>
      </c>
      <c r="D65" s="295">
        <f>C65/B65*100</f>
        <v>3.4856503974666642</v>
      </c>
      <c r="E65" s="295">
        <f>C65/C41*100</f>
        <v>38.483118361459965</v>
      </c>
      <c r="F65" s="295">
        <v>682799.4</v>
      </c>
      <c r="G65" s="307">
        <v>23800</v>
      </c>
      <c r="H65" s="295">
        <f t="shared" si="12"/>
        <v>3.4856503974666642</v>
      </c>
      <c r="I65" s="295">
        <f>G65/G41*100</f>
        <v>40.639369987313003</v>
      </c>
      <c r="J65" s="296"/>
      <c r="K65" s="296"/>
      <c r="L65" s="296"/>
      <c r="M65" s="296"/>
    </row>
    <row r="66" spans="1:15" s="298" customFormat="1" ht="95.25" customHeight="1">
      <c r="A66" s="300" t="s">
        <v>329</v>
      </c>
      <c r="B66" s="295">
        <f t="shared" si="13"/>
        <v>271428.09999999998</v>
      </c>
      <c r="C66" s="295">
        <f t="shared" si="13"/>
        <v>9100</v>
      </c>
      <c r="D66" s="295">
        <f t="shared" si="1"/>
        <v>3.3526374019491718</v>
      </c>
      <c r="E66" s="295">
        <f>C66/C41*100</f>
        <v>14.714133491146459</v>
      </c>
      <c r="F66" s="295">
        <v>271428.09999999998</v>
      </c>
      <c r="G66" s="307">
        <v>9100</v>
      </c>
      <c r="H66" s="295">
        <f t="shared" si="12"/>
        <v>3.3526374019491718</v>
      </c>
      <c r="I66" s="295">
        <f>G66/G41*100</f>
        <v>15.538582642207915</v>
      </c>
      <c r="J66" s="296">
        <v>0</v>
      </c>
      <c r="K66" s="296">
        <v>0</v>
      </c>
      <c r="L66" s="296"/>
      <c r="M66" s="296"/>
    </row>
    <row r="67" spans="1:15" s="266" customFormat="1" ht="27.75" customHeight="1">
      <c r="A67" s="310" t="s">
        <v>330</v>
      </c>
      <c r="B67" s="311">
        <f t="shared" si="13"/>
        <v>30</v>
      </c>
      <c r="C67" s="312">
        <f t="shared" si="13"/>
        <v>27.5</v>
      </c>
      <c r="D67" s="312">
        <f>C67/B67*100</f>
        <v>91.666666666666657</v>
      </c>
      <c r="E67" s="312">
        <f>C67/C74*100</f>
        <v>2.4355983512327671E-2</v>
      </c>
      <c r="F67" s="313"/>
      <c r="G67" s="311"/>
      <c r="H67" s="311" t="e">
        <f t="shared" si="12"/>
        <v>#DIV/0!</v>
      </c>
      <c r="I67" s="311">
        <f>G67/G74*100</f>
        <v>0</v>
      </c>
      <c r="J67" s="311">
        <v>30</v>
      </c>
      <c r="K67" s="311">
        <v>27.5</v>
      </c>
      <c r="L67" s="311">
        <f>K67/J67*100</f>
        <v>91.666666666666657</v>
      </c>
      <c r="M67" s="314">
        <f>K67/K73*100</f>
        <v>0.22572622282051069</v>
      </c>
    </row>
    <row r="68" spans="1:15" s="266" customFormat="1" ht="70.5" customHeight="1">
      <c r="A68" s="310" t="s">
        <v>331</v>
      </c>
      <c r="B68" s="311">
        <f t="shared" si="13"/>
        <v>17.100000000000001</v>
      </c>
      <c r="C68" s="312">
        <f t="shared" si="13"/>
        <v>457.5</v>
      </c>
      <c r="D68" s="311">
        <f>C68/B68*100</f>
        <v>2675.4385964912276</v>
      </c>
      <c r="E68" s="312">
        <f>C68/C74*100</f>
        <v>0.40519499843236034</v>
      </c>
      <c r="F68" s="311"/>
      <c r="G68" s="311"/>
      <c r="H68" s="311"/>
      <c r="I68" s="311">
        <f>G68/G74*100</f>
        <v>0</v>
      </c>
      <c r="J68" s="311">
        <v>17.100000000000001</v>
      </c>
      <c r="K68" s="311">
        <v>457.5</v>
      </c>
      <c r="L68" s="311">
        <f>K68/J68*100</f>
        <v>2675.4385964912276</v>
      </c>
      <c r="M68" s="314">
        <f>K68/K74*100</f>
        <v>1.5039497171259604</v>
      </c>
    </row>
    <row r="69" spans="1:15" s="292" customFormat="1" ht="79.5" customHeight="1">
      <c r="A69" s="310" t="s">
        <v>332</v>
      </c>
      <c r="B69" s="315">
        <f t="shared" si="13"/>
        <v>0</v>
      </c>
      <c r="C69" s="315">
        <f t="shared" si="13"/>
        <v>-3907.2</v>
      </c>
      <c r="D69" s="311" t="e">
        <f>C69/B69*100</f>
        <v>#DIV/0!</v>
      </c>
      <c r="E69" s="315">
        <f>C69/C74*100</f>
        <v>-3.4604981374315149</v>
      </c>
      <c r="F69" s="315">
        <v>0</v>
      </c>
      <c r="G69" s="316">
        <v>-3907.2</v>
      </c>
      <c r="H69" s="311" t="e">
        <f>G69/F69*100</f>
        <v>#DIV/0!</v>
      </c>
      <c r="I69" s="315">
        <f>G69/G74*100</f>
        <v>-4.2524060725647326</v>
      </c>
      <c r="J69" s="315">
        <v>0</v>
      </c>
      <c r="K69" s="315">
        <v>0</v>
      </c>
      <c r="L69" s="311" t="e">
        <f>K69/J69*100</f>
        <v>#DIV/0!</v>
      </c>
      <c r="M69" s="314">
        <f>K69/K74*100</f>
        <v>0</v>
      </c>
      <c r="N69" s="317"/>
    </row>
    <row r="70" spans="1:15" s="321" customFormat="1">
      <c r="A70" s="318" t="s">
        <v>333</v>
      </c>
      <c r="B70" s="319">
        <f>B13+B41+B67+B68+B69</f>
        <v>2270130.1</v>
      </c>
      <c r="C70" s="319">
        <f>C13+C41+C67+C68+C69</f>
        <v>112908.6</v>
      </c>
      <c r="D70" s="319">
        <f>C70/B70*100</f>
        <v>4.9736620821863911</v>
      </c>
      <c r="E70" s="319">
        <f>E13+E41+E67+E68+E69</f>
        <v>99.999999999999986</v>
      </c>
      <c r="F70" s="319">
        <f>F13+F41+F67+F68+F69</f>
        <v>1990743.2</v>
      </c>
      <c r="G70" s="319">
        <f>G13+G41+G67+G68+G69</f>
        <v>90905.2</v>
      </c>
      <c r="H70" s="319">
        <f>G70/F70*100</f>
        <v>4.5663951030951662</v>
      </c>
      <c r="I70" s="319">
        <f>I13+I41+I67+I69</f>
        <v>98.936789646732066</v>
      </c>
      <c r="J70" s="320">
        <f>J13+J41+J67+J68+J69</f>
        <v>279390.7</v>
      </c>
      <c r="K70" s="320">
        <f>K13+K41+K67+K68+K69</f>
        <v>22003.4</v>
      </c>
      <c r="L70" s="320">
        <f>K70/J70*100</f>
        <v>7.8754947820382002</v>
      </c>
      <c r="M70" s="320">
        <f>M13+M41+M67+M69</f>
        <v>70.963631344139102</v>
      </c>
    </row>
    <row r="71" spans="1:15" s="321" customFormat="1" ht="45.75" customHeight="1">
      <c r="A71" s="322" t="s">
        <v>334</v>
      </c>
      <c r="B71" s="369">
        <v>407.8</v>
      </c>
      <c r="C71" s="369"/>
      <c r="D71" s="369"/>
      <c r="E71" s="369"/>
      <c r="F71" s="369">
        <v>12728.5</v>
      </c>
      <c r="G71" s="324">
        <v>976.9</v>
      </c>
      <c r="H71" s="324">
        <f>G71/F71*100</f>
        <v>7.6749027772321954</v>
      </c>
      <c r="I71" s="324">
        <f>G71/G74*100</f>
        <v>1.063210353267938</v>
      </c>
      <c r="J71" s="325"/>
      <c r="K71" s="325"/>
      <c r="L71" s="325"/>
      <c r="M71" s="325"/>
    </row>
    <row r="72" spans="1:15" s="328" customFormat="1" ht="47.25" customHeight="1">
      <c r="A72" s="322" t="s">
        <v>335</v>
      </c>
      <c r="B72" s="324"/>
      <c r="C72" s="324"/>
      <c r="D72" s="324"/>
      <c r="E72" s="324"/>
      <c r="F72" s="323"/>
      <c r="G72" s="323"/>
      <c r="H72" s="323"/>
      <c r="I72" s="323"/>
      <c r="J72" s="326">
        <v>81438.5</v>
      </c>
      <c r="K72" s="326">
        <v>8416.5</v>
      </c>
      <c r="L72" s="326">
        <f>K72/J72*100</f>
        <v>10.334792512141064</v>
      </c>
      <c r="M72" s="326">
        <f>K72/K74*100</f>
        <v>27.667743812438566</v>
      </c>
      <c r="N72" s="327"/>
      <c r="O72" s="327"/>
    </row>
    <row r="73" spans="1:15" s="328" customFormat="1" ht="28.5">
      <c r="A73" s="329" t="s">
        <v>336</v>
      </c>
      <c r="B73" s="330">
        <f>B41+B67+B68+B69+B71</f>
        <v>1490818.8</v>
      </c>
      <c r="C73" s="330">
        <f>C41+C67+C68+C69+C71</f>
        <v>58423.1</v>
      </c>
      <c r="D73" s="330">
        <f>C73/B73*100</f>
        <v>3.9188598909538839</v>
      </c>
      <c r="E73" s="330">
        <f>C73/C74*100</f>
        <v>51.743711285057117</v>
      </c>
      <c r="F73" s="330">
        <f>F41+F67+F68+F69+F71</f>
        <v>1461037.4</v>
      </c>
      <c r="G73" s="330">
        <f>G41+G67+G68+G69+G71</f>
        <v>55633.599999999999</v>
      </c>
      <c r="H73" s="330">
        <f>G73/F73*100</f>
        <v>3.807814912883134</v>
      </c>
      <c r="I73" s="330">
        <f>G73/G74*100</f>
        <v>60.548899078275319</v>
      </c>
      <c r="J73" s="331">
        <f>J41+J67+J68+J69+J72</f>
        <v>123540.6</v>
      </c>
      <c r="K73" s="331">
        <f>K41+K67+K68+K69+K72</f>
        <v>12182.9</v>
      </c>
      <c r="L73" s="331">
        <f>K73/J73*100</f>
        <v>9.8614544530300154</v>
      </c>
      <c r="M73" s="331">
        <f>K73/K74*100</f>
        <v>40.049112587483847</v>
      </c>
      <c r="N73" s="332"/>
    </row>
    <row r="74" spans="1:15" s="338" customFormat="1" ht="18.75">
      <c r="A74" s="333" t="s">
        <v>337</v>
      </c>
      <c r="B74" s="334">
        <f>B70+B71</f>
        <v>2270537.9</v>
      </c>
      <c r="C74" s="334">
        <f>C70+C71</f>
        <v>112908.6</v>
      </c>
      <c r="D74" s="334">
        <f>C74/B74*100</f>
        <v>4.9727687875194686</v>
      </c>
      <c r="E74" s="335">
        <f>E13+E73</f>
        <v>100</v>
      </c>
      <c r="F74" s="334">
        <f>F70+F71</f>
        <v>2003471.7</v>
      </c>
      <c r="G74" s="334">
        <f>G70+G71</f>
        <v>91882.099999999991</v>
      </c>
      <c r="H74" s="335">
        <f>G74/F74*100</f>
        <v>4.5861441416916442</v>
      </c>
      <c r="I74" s="335">
        <f>I13+I73</f>
        <v>100.00000000000003</v>
      </c>
      <c r="J74" s="336">
        <f>J70+J72</f>
        <v>360829.2</v>
      </c>
      <c r="K74" s="336">
        <f>K70+K72</f>
        <v>30419.9</v>
      </c>
      <c r="L74" s="336">
        <f>K74/J74*100</f>
        <v>8.4305538465290493</v>
      </c>
      <c r="M74" s="337">
        <f>M13+M73</f>
        <v>99.999999999999986</v>
      </c>
    </row>
    <row r="75" spans="1:15" s="328" customFormat="1" ht="15.75">
      <c r="A75" s="339"/>
      <c r="B75" s="340"/>
      <c r="C75" s="341" t="s">
        <v>338</v>
      </c>
      <c r="D75" s="341"/>
      <c r="E75" s="342"/>
      <c r="F75" s="343"/>
      <c r="G75" s="343"/>
      <c r="H75" s="344"/>
      <c r="I75" s="345" t="s">
        <v>247</v>
      </c>
      <c r="J75" s="346"/>
      <c r="K75" s="346"/>
      <c r="L75" s="347"/>
      <c r="M75" s="348"/>
    </row>
    <row r="76" spans="1:15" s="328" customFormat="1" ht="15.75">
      <c r="A76" s="349" t="s">
        <v>255</v>
      </c>
      <c r="B76" s="350"/>
      <c r="C76" s="217"/>
      <c r="D76" s="218"/>
      <c r="E76" s="218"/>
      <c r="F76" s="219"/>
      <c r="G76" s="219"/>
      <c r="H76" s="218"/>
      <c r="I76" s="218"/>
      <c r="J76" s="219"/>
      <c r="K76" s="219"/>
      <c r="L76" s="220"/>
      <c r="M76" s="221"/>
    </row>
    <row r="77" spans="1:15" s="328" customFormat="1" ht="30">
      <c r="A77" s="349" t="s">
        <v>339</v>
      </c>
      <c r="B77" s="351" t="s">
        <v>340</v>
      </c>
      <c r="C77" s="351" t="s">
        <v>269</v>
      </c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44"/>
      <c r="O77" s="344"/>
    </row>
    <row r="78" spans="1:15">
      <c r="A78" s="349" t="s">
        <v>131</v>
      </c>
      <c r="B78" s="352">
        <f>B79+B80</f>
        <v>45374.6</v>
      </c>
      <c r="C78" s="352">
        <f>C79+C80</f>
        <v>0</v>
      </c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221"/>
      <c r="O78" s="221"/>
    </row>
    <row r="79" spans="1:15" ht="30">
      <c r="A79" s="349" t="s">
        <v>263</v>
      </c>
      <c r="B79" s="353">
        <v>8642.4</v>
      </c>
      <c r="C79" s="354"/>
      <c r="D79" s="354"/>
      <c r="E79" s="352"/>
      <c r="F79" s="352"/>
      <c r="G79" s="355"/>
      <c r="H79" s="355"/>
      <c r="I79" s="355"/>
      <c r="J79" s="355"/>
      <c r="K79" s="355"/>
      <c r="L79" s="355"/>
      <c r="M79" s="355"/>
      <c r="N79" s="221"/>
      <c r="O79" s="221"/>
    </row>
    <row r="80" spans="1:15">
      <c r="A80" s="349" t="s">
        <v>128</v>
      </c>
      <c r="B80" s="353">
        <v>36732.199999999997</v>
      </c>
      <c r="C80" s="356"/>
      <c r="D80" s="356"/>
      <c r="E80" s="352"/>
      <c r="F80" s="352"/>
      <c r="G80" s="355"/>
      <c r="H80" s="355"/>
      <c r="I80" s="355"/>
      <c r="J80" s="357"/>
      <c r="K80" s="355"/>
      <c r="L80" s="355"/>
      <c r="M80" s="355"/>
      <c r="N80" s="221"/>
      <c r="O80" s="221"/>
    </row>
    <row r="81" spans="1:15">
      <c r="A81" s="358" t="s">
        <v>341</v>
      </c>
      <c r="B81" s="359"/>
      <c r="C81" s="359"/>
      <c r="D81" s="359"/>
      <c r="E81" s="359"/>
      <c r="F81" s="360"/>
      <c r="G81" s="360"/>
      <c r="H81" s="360"/>
      <c r="I81" s="359"/>
      <c r="J81" s="361"/>
      <c r="K81" s="360"/>
      <c r="L81" s="360"/>
      <c r="M81" s="360"/>
      <c r="N81" s="221"/>
      <c r="O81" s="221"/>
    </row>
    <row r="82" spans="1:15" customFormat="1">
      <c r="A82" s="362"/>
      <c r="B82" s="363"/>
      <c r="C82" s="363"/>
      <c r="D82" s="363"/>
      <c r="E82" s="363"/>
      <c r="F82" s="364"/>
      <c r="G82" s="364"/>
      <c r="H82" s="360"/>
      <c r="I82" s="360"/>
      <c r="J82" s="365"/>
      <c r="K82" s="365"/>
      <c r="L82" s="364"/>
      <c r="M82" s="360"/>
      <c r="N82" s="360"/>
      <c r="O82" s="360"/>
    </row>
    <row r="83" spans="1:15" customFormat="1">
      <c r="A83" s="362"/>
      <c r="B83" s="366"/>
      <c r="C83" s="366"/>
      <c r="D83" s="363"/>
      <c r="E83" s="363"/>
      <c r="F83" s="367"/>
      <c r="G83" s="367"/>
      <c r="H83" s="360"/>
      <c r="I83" s="360"/>
      <c r="J83" s="367"/>
      <c r="K83" s="367"/>
      <c r="L83" s="367"/>
      <c r="M83" s="360"/>
      <c r="N83" s="360"/>
      <c r="O83" s="360"/>
    </row>
    <row r="84" spans="1:15" customFormat="1">
      <c r="A84" s="362"/>
      <c r="B84" s="366"/>
      <c r="C84" s="366"/>
      <c r="D84" s="363"/>
      <c r="E84" s="363"/>
      <c r="F84" s="365"/>
      <c r="G84" s="365"/>
      <c r="H84" s="360"/>
      <c r="I84" s="360"/>
      <c r="J84" s="367"/>
      <c r="K84" s="367"/>
      <c r="L84" s="367"/>
      <c r="M84" s="360"/>
      <c r="N84" s="360"/>
      <c r="O84" s="360"/>
    </row>
    <row r="85" spans="1:15" customFormat="1">
      <c r="A85" s="362"/>
      <c r="B85" s="366"/>
      <c r="C85" s="366"/>
      <c r="D85" s="363"/>
      <c r="E85" s="363"/>
      <c r="F85" s="367"/>
      <c r="G85" s="367"/>
      <c r="H85" s="360"/>
      <c r="I85" s="360"/>
      <c r="J85" s="367"/>
      <c r="K85" s="367"/>
      <c r="L85" s="367"/>
      <c r="M85" s="360"/>
    </row>
    <row r="86" spans="1:15" customFormat="1">
      <c r="A86" s="362"/>
      <c r="B86" s="366"/>
      <c r="C86" s="366"/>
      <c r="D86" s="363"/>
      <c r="E86" s="363"/>
      <c r="F86" s="364"/>
      <c r="G86" s="364"/>
      <c r="H86" s="360"/>
      <c r="I86" s="360"/>
      <c r="J86" s="367"/>
      <c r="K86" s="367"/>
      <c r="L86" s="367"/>
      <c r="M86" s="360"/>
    </row>
    <row r="87" spans="1:15" customFormat="1">
      <c r="A87" s="362"/>
      <c r="B87" s="363"/>
      <c r="C87" s="363"/>
      <c r="D87" s="363"/>
      <c r="E87" s="363"/>
      <c r="F87" s="364"/>
      <c r="G87" s="364"/>
      <c r="H87" s="360"/>
      <c r="I87" s="360"/>
      <c r="J87" s="364"/>
      <c r="K87" s="364"/>
      <c r="L87" s="364"/>
      <c r="M87" s="360"/>
    </row>
    <row r="88" spans="1:15" customFormat="1">
      <c r="A88" s="362"/>
      <c r="B88" s="363"/>
      <c r="C88" s="363"/>
      <c r="D88" s="363"/>
      <c r="E88" s="363"/>
      <c r="F88" s="364"/>
      <c r="G88" s="364"/>
      <c r="H88" s="360"/>
      <c r="I88" s="360"/>
      <c r="J88" s="364"/>
      <c r="K88" s="364"/>
      <c r="L88" s="364"/>
      <c r="M88" s="360"/>
    </row>
    <row r="89" spans="1:15" customFormat="1">
      <c r="A89" s="362"/>
      <c r="B89" s="363"/>
      <c r="C89" s="363"/>
      <c r="D89" s="363"/>
      <c r="E89" s="363"/>
      <c r="F89" s="364"/>
      <c r="G89" s="364"/>
      <c r="H89" s="360"/>
      <c r="I89" s="360"/>
      <c r="J89" s="364"/>
      <c r="K89" s="364"/>
      <c r="L89" s="364"/>
      <c r="M89" s="360"/>
    </row>
    <row r="90" spans="1:15" customFormat="1">
      <c r="A90" s="362"/>
      <c r="B90" s="360"/>
      <c r="C90" s="360"/>
      <c r="D90" s="360"/>
      <c r="E90" s="360"/>
      <c r="F90" s="364"/>
      <c r="G90" s="364"/>
      <c r="H90" s="360"/>
      <c r="I90" s="360"/>
      <c r="J90" s="364"/>
      <c r="K90" s="364"/>
      <c r="L90" s="364"/>
      <c r="M90" s="360"/>
    </row>
    <row r="91" spans="1:15" customFormat="1">
      <c r="A91" s="362"/>
      <c r="B91" s="360"/>
      <c r="C91" s="360"/>
      <c r="D91" s="360"/>
      <c r="E91" s="360"/>
      <c r="F91" s="364"/>
      <c r="G91" s="364"/>
      <c r="H91" s="360"/>
      <c r="I91" s="360"/>
      <c r="J91" s="364"/>
      <c r="K91" s="364"/>
      <c r="L91" s="364"/>
      <c r="M91" s="360"/>
    </row>
    <row r="92" spans="1:15" customFormat="1">
      <c r="A92" s="362"/>
      <c r="B92" s="360"/>
      <c r="C92" s="360"/>
      <c r="D92" s="360"/>
      <c r="E92" s="360"/>
      <c r="F92" s="364"/>
      <c r="G92" s="364"/>
      <c r="H92" s="360"/>
      <c r="I92" s="360"/>
      <c r="J92" s="364"/>
      <c r="K92" s="364"/>
      <c r="L92" s="364"/>
      <c r="M92" s="360"/>
    </row>
    <row r="93" spans="1:15" customFormat="1">
      <c r="A93" s="362"/>
      <c r="B93" s="360"/>
      <c r="C93" s="360"/>
      <c r="D93" s="360"/>
      <c r="E93" s="360"/>
      <c r="F93" s="364"/>
      <c r="G93" s="364"/>
      <c r="H93" s="360"/>
      <c r="I93" s="360"/>
      <c r="J93" s="364"/>
      <c r="K93" s="364"/>
      <c r="L93" s="364"/>
      <c r="M93" s="360"/>
    </row>
    <row r="94" spans="1:15" customFormat="1">
      <c r="A94" s="362"/>
      <c r="B94" s="360"/>
      <c r="C94" s="360"/>
      <c r="D94" s="360"/>
      <c r="E94" s="360"/>
      <c r="F94" s="364"/>
      <c r="G94" s="364"/>
      <c r="H94" s="360"/>
      <c r="I94" s="360"/>
      <c r="J94" s="364"/>
      <c r="K94" s="364"/>
      <c r="L94" s="364"/>
      <c r="M94" s="360"/>
    </row>
    <row r="95" spans="1:15" customFormat="1">
      <c r="A95" s="362"/>
      <c r="B95" s="360"/>
      <c r="C95" s="360"/>
      <c r="D95" s="360"/>
      <c r="E95" s="360"/>
      <c r="F95" s="364"/>
      <c r="G95" s="364"/>
      <c r="H95" s="360"/>
      <c r="I95" s="360"/>
      <c r="J95" s="364"/>
      <c r="K95" s="364"/>
      <c r="L95" s="364"/>
      <c r="M95" s="360"/>
    </row>
    <row r="96" spans="1:15" customFormat="1">
      <c r="A96" s="362"/>
      <c r="B96" s="360"/>
      <c r="C96" s="360"/>
      <c r="D96" s="360"/>
      <c r="E96" s="360"/>
      <c r="F96" s="364"/>
      <c r="G96" s="364"/>
      <c r="H96" s="360"/>
      <c r="I96" s="360"/>
      <c r="J96" s="364"/>
      <c r="K96" s="364"/>
      <c r="L96" s="364"/>
      <c r="M96" s="360"/>
    </row>
    <row r="97" spans="1:13" customFormat="1">
      <c r="A97" s="362"/>
      <c r="B97" s="360"/>
      <c r="C97" s="360"/>
      <c r="D97" s="360"/>
      <c r="E97" s="360"/>
      <c r="F97" s="364"/>
      <c r="G97" s="364"/>
      <c r="H97" s="360"/>
      <c r="I97" s="360"/>
      <c r="J97" s="364"/>
      <c r="K97" s="364"/>
      <c r="L97" s="364"/>
      <c r="M97" s="360"/>
    </row>
    <row r="98" spans="1:13" customFormat="1">
      <c r="A98" s="362"/>
      <c r="B98" s="360"/>
      <c r="C98" s="360"/>
      <c r="D98" s="360"/>
      <c r="E98" s="360"/>
      <c r="F98" s="364"/>
      <c r="G98" s="364"/>
      <c r="H98" s="360"/>
      <c r="I98" s="360"/>
      <c r="J98" s="364"/>
      <c r="K98" s="364"/>
      <c r="L98" s="364"/>
      <c r="M98" s="360"/>
    </row>
    <row r="99" spans="1:13" customFormat="1">
      <c r="A99" s="362"/>
      <c r="B99" s="360"/>
      <c r="C99" s="360"/>
      <c r="D99" s="360"/>
      <c r="E99" s="360"/>
      <c r="F99" s="364"/>
      <c r="G99" s="364"/>
      <c r="H99" s="360"/>
      <c r="I99" s="360"/>
      <c r="J99" s="364"/>
      <c r="K99" s="364"/>
      <c r="L99" s="364"/>
      <c r="M99" s="360"/>
    </row>
    <row r="100" spans="1:13" customFormat="1">
      <c r="A100" s="362"/>
      <c r="B100" s="360"/>
      <c r="C100" s="360"/>
      <c r="D100" s="360"/>
      <c r="E100" s="360"/>
      <c r="F100" s="364"/>
      <c r="G100" s="364"/>
      <c r="H100" s="360"/>
      <c r="I100" s="360"/>
      <c r="J100" s="364"/>
      <c r="K100" s="364"/>
      <c r="L100" s="364"/>
      <c r="M100" s="360"/>
    </row>
    <row r="101" spans="1:13" customFormat="1">
      <c r="A101" s="362"/>
      <c r="B101" s="360"/>
      <c r="C101" s="360"/>
      <c r="D101" s="360"/>
      <c r="E101" s="360"/>
      <c r="F101" s="364"/>
      <c r="G101" s="364"/>
      <c r="H101" s="360"/>
      <c r="I101" s="360"/>
      <c r="J101" s="364"/>
      <c r="K101" s="364"/>
      <c r="L101" s="364"/>
      <c r="M101" s="360"/>
    </row>
    <row r="102" spans="1:13" customFormat="1">
      <c r="A102" s="362"/>
      <c r="B102" s="360"/>
      <c r="C102" s="360"/>
      <c r="D102" s="360"/>
      <c r="E102" s="360"/>
      <c r="F102" s="364"/>
      <c r="G102" s="364"/>
      <c r="H102" s="360"/>
      <c r="I102" s="360"/>
      <c r="J102" s="364"/>
      <c r="K102" s="364"/>
      <c r="L102" s="364"/>
      <c r="M102" s="360"/>
    </row>
    <row r="103" spans="1:13" customFormat="1">
      <c r="A103" s="362"/>
      <c r="B103" s="360"/>
      <c r="C103" s="360"/>
      <c r="D103" s="360"/>
      <c r="E103" s="360"/>
      <c r="F103" s="364"/>
      <c r="G103" s="364"/>
      <c r="H103" s="360"/>
      <c r="I103" s="360"/>
      <c r="J103" s="364"/>
      <c r="K103" s="364"/>
      <c r="L103" s="364"/>
      <c r="M103" s="360"/>
    </row>
    <row r="104" spans="1:13" customFormat="1">
      <c r="A104" s="362"/>
      <c r="B104" s="360"/>
      <c r="C104" s="360"/>
      <c r="D104" s="360"/>
      <c r="E104" s="360"/>
      <c r="F104" s="364"/>
      <c r="G104" s="364"/>
      <c r="H104" s="360"/>
      <c r="I104" s="360"/>
      <c r="J104" s="364"/>
      <c r="K104" s="364"/>
      <c r="L104" s="364"/>
      <c r="M104" s="360"/>
    </row>
    <row r="105" spans="1:13" customFormat="1">
      <c r="A105" s="362"/>
      <c r="B105" s="360"/>
      <c r="C105" s="360"/>
      <c r="D105" s="360"/>
      <c r="E105" s="360"/>
      <c r="F105" s="364"/>
      <c r="G105" s="364"/>
      <c r="H105" s="360"/>
      <c r="I105" s="360"/>
      <c r="J105" s="364"/>
      <c r="K105" s="364"/>
      <c r="L105" s="364"/>
      <c r="M105" s="360"/>
    </row>
    <row r="106" spans="1:13" customFormat="1">
      <c r="A106" s="362"/>
      <c r="B106" s="360"/>
      <c r="C106" s="360"/>
      <c r="D106" s="360"/>
      <c r="E106" s="360"/>
      <c r="F106" s="364"/>
      <c r="G106" s="364"/>
      <c r="H106" s="360"/>
      <c r="I106" s="360"/>
      <c r="J106" s="364"/>
      <c r="K106" s="364"/>
      <c r="L106" s="364"/>
      <c r="M106" s="360"/>
    </row>
  </sheetData>
  <mergeCells count="13">
    <mergeCell ref="C8:C9"/>
    <mergeCell ref="G8:G9"/>
    <mergeCell ref="K8:K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8"/>
  <sheetViews>
    <sheetView view="pageBreakPreview" zoomScaleSheetLayoutView="100" workbookViewId="0">
      <pane xSplit="1" topLeftCell="B1" activePane="topRight" state="frozen"/>
      <selection activeCell="A38" sqref="A38"/>
      <selection pane="topRight" activeCell="E39" sqref="E39"/>
    </sheetView>
  </sheetViews>
  <sheetFormatPr defaultRowHeight="12.75"/>
  <cols>
    <col min="1" max="1" width="35.7109375" style="10" customWidth="1"/>
    <col min="2" max="2" width="22" style="5" customWidth="1"/>
    <col min="3" max="3" width="12" style="3" customWidth="1"/>
    <col min="4" max="4" width="11.7109375" style="3" customWidth="1"/>
    <col min="5" max="5" width="10.28515625" style="3" customWidth="1"/>
    <col min="6" max="6" width="7.5703125" style="32" customWidth="1"/>
    <col min="7" max="7" width="12.28515625" style="147" customWidth="1"/>
    <col min="8" max="8" width="11.28515625" style="147" customWidth="1"/>
    <col min="9" max="9" width="9.7109375" style="32" customWidth="1"/>
    <col min="10" max="10" width="7.5703125" style="32" customWidth="1"/>
    <col min="11" max="11" width="11.140625" style="32" customWidth="1"/>
    <col min="12" max="12" width="10.85546875" style="32" customWidth="1"/>
    <col min="13" max="13" width="9.42578125" style="32" customWidth="1"/>
    <col min="14" max="14" width="9.140625" style="32" customWidth="1"/>
    <col min="15" max="15" width="8.42578125" style="33" customWidth="1"/>
    <col min="16" max="16" width="8.42578125" style="5" customWidth="1"/>
    <col min="17" max="16384" width="9.140625" style="5"/>
  </cols>
  <sheetData>
    <row r="1" spans="1:15" ht="18" customHeight="1">
      <c r="A1" s="52"/>
      <c r="B1" s="46" t="s">
        <v>42</v>
      </c>
      <c r="C1" s="46" t="s">
        <v>42</v>
      </c>
      <c r="D1" s="46" t="s">
        <v>42</v>
      </c>
      <c r="E1" s="46"/>
      <c r="F1" s="46"/>
      <c r="G1" s="172"/>
      <c r="H1" s="172"/>
      <c r="I1" s="31"/>
      <c r="J1" s="31"/>
      <c r="K1" s="31"/>
      <c r="L1" s="31"/>
      <c r="M1" s="31"/>
    </row>
    <row r="2" spans="1:15" s="6" customFormat="1" ht="17.25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26"/>
      <c r="N2" s="127"/>
      <c r="O2" s="34"/>
    </row>
    <row r="3" spans="1:15" s="6" customFormat="1" ht="14.25" customHeight="1">
      <c r="A3" s="176" t="s">
        <v>137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26"/>
      <c r="N3" s="127"/>
      <c r="O3" s="34"/>
    </row>
    <row r="4" spans="1:15" s="6" customFormat="1" ht="12.75" customHeight="1">
      <c r="A4" s="53"/>
      <c r="B4" s="73"/>
      <c r="C4" s="73"/>
      <c r="D4" s="73"/>
      <c r="E4" s="47"/>
      <c r="F4" s="47"/>
      <c r="G4" s="142"/>
      <c r="H4" s="142"/>
      <c r="I4" s="149"/>
      <c r="J4" s="149"/>
      <c r="K4" s="149"/>
      <c r="L4" s="149"/>
      <c r="M4" s="126"/>
      <c r="N4" s="127"/>
      <c r="O4" s="34"/>
    </row>
    <row r="5" spans="1:15" s="6" customFormat="1" ht="14.25" customHeight="1">
      <c r="A5" s="54"/>
      <c r="B5" s="34"/>
      <c r="C5" s="176" t="s">
        <v>248</v>
      </c>
      <c r="D5" s="177"/>
      <c r="E5" s="177"/>
      <c r="F5" s="74"/>
      <c r="G5" s="143"/>
      <c r="H5" s="143"/>
      <c r="I5" s="35"/>
      <c r="J5" s="36"/>
      <c r="K5" s="35"/>
      <c r="L5" s="35"/>
      <c r="M5" s="126"/>
      <c r="N5" s="127"/>
      <c r="O5" s="34"/>
    </row>
    <row r="6" spans="1:15" s="6" customFormat="1" ht="0.75" customHeight="1">
      <c r="A6" s="178"/>
      <c r="B6" s="178"/>
      <c r="C6" s="178"/>
      <c r="D6" s="178"/>
      <c r="E6" s="179"/>
      <c r="F6" s="179"/>
      <c r="G6" s="179"/>
      <c r="H6" s="143"/>
      <c r="I6" s="35"/>
      <c r="J6" s="36"/>
      <c r="K6" s="35"/>
      <c r="L6" s="35"/>
      <c r="M6" s="128"/>
      <c r="N6" s="127"/>
      <c r="O6" s="34"/>
    </row>
    <row r="7" spans="1:15" s="6" customFormat="1" ht="12.95" customHeight="1">
      <c r="A7" s="180" t="s">
        <v>231</v>
      </c>
      <c r="B7" s="180"/>
      <c r="C7" s="35"/>
      <c r="D7" s="35"/>
      <c r="E7" s="36"/>
      <c r="F7" s="36"/>
      <c r="G7" s="171"/>
      <c r="H7" s="171"/>
      <c r="I7" s="35"/>
      <c r="J7" s="36"/>
      <c r="K7" s="35"/>
      <c r="L7" s="35"/>
      <c r="M7" s="128"/>
      <c r="N7" s="127"/>
      <c r="O7" s="34"/>
    </row>
    <row r="8" spans="1:15" s="3" customFormat="1" ht="18.75" customHeight="1">
      <c r="A8" s="181"/>
      <c r="B8" s="183"/>
      <c r="C8" s="186" t="s">
        <v>131</v>
      </c>
      <c r="D8" s="186"/>
      <c r="E8" s="186"/>
      <c r="F8" s="187"/>
      <c r="G8" s="185" t="s">
        <v>127</v>
      </c>
      <c r="H8" s="185"/>
      <c r="I8" s="185"/>
      <c r="J8" s="185"/>
      <c r="K8" s="175" t="s">
        <v>128</v>
      </c>
      <c r="L8" s="175"/>
      <c r="M8" s="175"/>
      <c r="N8" s="175"/>
      <c r="O8" s="32"/>
    </row>
    <row r="9" spans="1:15" s="3" customFormat="1" ht="63.75" customHeight="1">
      <c r="A9" s="182"/>
      <c r="B9" s="184"/>
      <c r="C9" s="55" t="s">
        <v>132</v>
      </c>
      <c r="D9" s="55" t="s">
        <v>133</v>
      </c>
      <c r="E9" s="56" t="s">
        <v>129</v>
      </c>
      <c r="F9" s="57" t="s">
        <v>130</v>
      </c>
      <c r="G9" s="150" t="s">
        <v>126</v>
      </c>
      <c r="H9" s="150" t="s">
        <v>125</v>
      </c>
      <c r="I9" s="129" t="s">
        <v>129</v>
      </c>
      <c r="J9" s="57" t="s">
        <v>130</v>
      </c>
      <c r="K9" s="57" t="s">
        <v>134</v>
      </c>
      <c r="L9" s="57" t="s">
        <v>135</v>
      </c>
      <c r="M9" s="129" t="s">
        <v>129</v>
      </c>
      <c r="N9" s="57" t="s">
        <v>130</v>
      </c>
      <c r="O9" s="32"/>
    </row>
    <row r="10" spans="1:15" s="3" customFormat="1" ht="21" customHeight="1">
      <c r="A10" s="58" t="s">
        <v>57</v>
      </c>
      <c r="B10" s="59" t="s">
        <v>69</v>
      </c>
      <c r="C10" s="60" t="s">
        <v>78</v>
      </c>
      <c r="D10" s="60" t="s">
        <v>86</v>
      </c>
      <c r="E10" s="60" t="s">
        <v>124</v>
      </c>
      <c r="F10" s="61" t="s">
        <v>3</v>
      </c>
      <c r="G10" s="61" t="s">
        <v>14</v>
      </c>
      <c r="H10" s="61" t="s">
        <v>27</v>
      </c>
      <c r="I10" s="61" t="s">
        <v>70</v>
      </c>
      <c r="J10" s="61" t="s">
        <v>77</v>
      </c>
      <c r="K10" s="61" t="s">
        <v>229</v>
      </c>
      <c r="L10" s="61" t="s">
        <v>230</v>
      </c>
      <c r="M10" s="130">
        <v>13</v>
      </c>
      <c r="N10" s="125">
        <v>14</v>
      </c>
      <c r="O10" s="32"/>
    </row>
    <row r="11" spans="1:15" s="7" customFormat="1" ht="30" customHeight="1">
      <c r="A11" s="82" t="s">
        <v>29</v>
      </c>
      <c r="B11" s="83" t="s">
        <v>103</v>
      </c>
      <c r="C11" s="84">
        <f>C13+C22+C24+C28+C36+C40+C47+C50+C55+C58+C60</f>
        <v>2344964</v>
      </c>
      <c r="D11" s="84">
        <f>D13+D22+D24+D28+D36+D40+D47+D50+D55+D58+D60</f>
        <v>90898.499999999985</v>
      </c>
      <c r="E11" s="84">
        <f>D11/C11*100</f>
        <v>3.8763281653790838</v>
      </c>
      <c r="F11" s="79">
        <f>F13+F22+F24+F28+F36+F40+F47+F50+F55+F58+F60</f>
        <v>100.00000000000001</v>
      </c>
      <c r="G11" s="131">
        <f>G13+G22+G24+G28+G36+G40+G47+G50+G55+G58+G60</f>
        <v>2040593.1</v>
      </c>
      <c r="H11" s="131">
        <f>H13+H22+H24+H28+H36+H40+H47+H50+H55+H58+H60</f>
        <v>82126.3</v>
      </c>
      <c r="I11" s="131">
        <f>H11/G11*100</f>
        <v>4.0246289179356731</v>
      </c>
      <c r="J11" s="79">
        <f>J13+J22+J24+J28+J36+J40+J47+J50+J55+J58+J60</f>
        <v>99.999999999999972</v>
      </c>
      <c r="K11" s="131">
        <f>K13+K22+K24+K28+K36+K40+K47+K50+K55+K58+K60</f>
        <v>398133.90000000008</v>
      </c>
      <c r="L11" s="131">
        <f>L13+L22+L24+L28+L36+L40+L47+L50+L55+L58+L60</f>
        <v>18165.600000000002</v>
      </c>
      <c r="M11" s="132">
        <f>L11/K11*100</f>
        <v>4.5626860711936352</v>
      </c>
      <c r="N11" s="79">
        <f>N13+N22+N24+N28+N36+N40+N47+N50+N55+N58</f>
        <v>99.999999999999986</v>
      </c>
      <c r="O11" s="37"/>
    </row>
    <row r="12" spans="1:15" ht="18" customHeight="1">
      <c r="A12" s="85" t="s">
        <v>92</v>
      </c>
      <c r="B12" s="86" t="s">
        <v>42</v>
      </c>
      <c r="C12" s="86"/>
      <c r="D12" s="86"/>
      <c r="E12" s="84"/>
      <c r="F12" s="87"/>
      <c r="G12" s="87" t="s">
        <v>42</v>
      </c>
      <c r="H12" s="87" t="s">
        <v>42</v>
      </c>
      <c r="I12" s="131"/>
      <c r="J12" s="87"/>
      <c r="K12" s="131"/>
      <c r="L12" s="131"/>
      <c r="M12" s="132"/>
      <c r="N12" s="118"/>
    </row>
    <row r="13" spans="1:15" s="7" customFormat="1" ht="24" customHeight="1">
      <c r="A13" s="88" t="s">
        <v>56</v>
      </c>
      <c r="B13" s="89" t="s">
        <v>85</v>
      </c>
      <c r="C13" s="84">
        <f>G13+K13-12320.7</f>
        <v>302873.60000000003</v>
      </c>
      <c r="D13" s="84">
        <f>H13+L13-976.9</f>
        <v>11522.9</v>
      </c>
      <c r="E13" s="84">
        <f t="shared" ref="E13:E20" si="0">D13/C13*100</f>
        <v>3.8045243956554806</v>
      </c>
      <c r="F13" s="79">
        <f>D13*100/D11</f>
        <v>12.676666831685893</v>
      </c>
      <c r="G13" s="131">
        <f>G14+G15+G16+G17+G18+G19+G20+G21</f>
        <v>136643.6</v>
      </c>
      <c r="H13" s="131">
        <f>H14+H15+H16+H17+H18+H19+H20+H21</f>
        <v>4735</v>
      </c>
      <c r="I13" s="131">
        <f t="shared" ref="I13:I21" si="1">H13/G13*100</f>
        <v>3.4652190076959326</v>
      </c>
      <c r="J13" s="79">
        <f>H13*100/H11</f>
        <v>5.7655099523538746</v>
      </c>
      <c r="K13" s="131">
        <f>K14+K15+K16+K17+K18+K19+K20+K21</f>
        <v>178550.7</v>
      </c>
      <c r="L13" s="131">
        <f>L14+L15+L16+L17+L18+L19+L20+L21</f>
        <v>7764.8</v>
      </c>
      <c r="M13" s="132">
        <f>L13/K13*100</f>
        <v>4.3487928078691374</v>
      </c>
      <c r="N13" s="79">
        <f>L13*100/L11</f>
        <v>42.744528119082219</v>
      </c>
      <c r="O13" s="37"/>
    </row>
    <row r="14" spans="1:15" ht="39.75" customHeight="1">
      <c r="A14" s="8" t="s">
        <v>73</v>
      </c>
      <c r="B14" s="90" t="s">
        <v>118</v>
      </c>
      <c r="C14" s="91">
        <f>G14+K14</f>
        <v>23183</v>
      </c>
      <c r="D14" s="91">
        <f>H14+L14</f>
        <v>1322.9</v>
      </c>
      <c r="E14" s="91">
        <f t="shared" si="0"/>
        <v>5.706336539705819</v>
      </c>
      <c r="F14" s="92"/>
      <c r="G14" s="92">
        <v>3962.8</v>
      </c>
      <c r="H14" s="92">
        <v>119.2</v>
      </c>
      <c r="I14" s="92">
        <f t="shared" si="1"/>
        <v>3.0079741596850713</v>
      </c>
      <c r="J14" s="92"/>
      <c r="K14" s="92">
        <v>19220.2</v>
      </c>
      <c r="L14" s="92">
        <v>1203.7</v>
      </c>
      <c r="M14" s="133">
        <f>L14/K14*100</f>
        <v>6.2626819700107177</v>
      </c>
      <c r="N14" s="79"/>
    </row>
    <row r="15" spans="1:15" ht="51.75" customHeight="1">
      <c r="A15" s="8" t="s">
        <v>79</v>
      </c>
      <c r="B15" s="90" t="s">
        <v>121</v>
      </c>
      <c r="C15" s="91">
        <f>G15+K15</f>
        <v>5366.1</v>
      </c>
      <c r="D15" s="91">
        <f t="shared" ref="D15:D21" si="2">H15+L15</f>
        <v>220</v>
      </c>
      <c r="E15" s="91">
        <f t="shared" si="0"/>
        <v>4.0998117813682189</v>
      </c>
      <c r="F15" s="92"/>
      <c r="G15" s="92">
        <v>5366.1</v>
      </c>
      <c r="H15" s="92">
        <v>220</v>
      </c>
      <c r="I15" s="92">
        <f t="shared" si="1"/>
        <v>4.0998117813682189</v>
      </c>
      <c r="J15" s="92"/>
      <c r="K15" s="92"/>
      <c r="L15" s="92"/>
      <c r="M15" s="132"/>
      <c r="N15" s="79"/>
    </row>
    <row r="16" spans="1:15" ht="59.25" customHeight="1">
      <c r="A16" s="8" t="s">
        <v>75</v>
      </c>
      <c r="B16" s="90" t="s">
        <v>21</v>
      </c>
      <c r="C16" s="91">
        <f>G16+K16-12320.7</f>
        <v>189093.4</v>
      </c>
      <c r="D16" s="91">
        <f>H16+L16-976.9</f>
        <v>7581.4</v>
      </c>
      <c r="E16" s="91">
        <f t="shared" si="0"/>
        <v>4.0093414154063547</v>
      </c>
      <c r="F16" s="92"/>
      <c r="G16" s="92">
        <v>50873</v>
      </c>
      <c r="H16" s="92">
        <v>2079.1</v>
      </c>
      <c r="I16" s="92">
        <f t="shared" si="1"/>
        <v>4.0868437088435901</v>
      </c>
      <c r="J16" s="92"/>
      <c r="K16" s="92">
        <v>150541.1</v>
      </c>
      <c r="L16" s="92">
        <v>6479.2</v>
      </c>
      <c r="M16" s="133">
        <f t="shared" ref="M16:M21" si="3">L16/K16*100</f>
        <v>4.3039409171316008</v>
      </c>
      <c r="N16" s="79"/>
    </row>
    <row r="17" spans="1:15" ht="15.75" customHeight="1">
      <c r="A17" s="8" t="s">
        <v>53</v>
      </c>
      <c r="B17" s="90" t="s">
        <v>24</v>
      </c>
      <c r="C17" s="91">
        <f t="shared" ref="C17:C20" si="4">G17+K17</f>
        <v>23.4</v>
      </c>
      <c r="D17" s="91">
        <f t="shared" si="2"/>
        <v>0</v>
      </c>
      <c r="E17" s="91">
        <f t="shared" si="0"/>
        <v>0</v>
      </c>
      <c r="F17" s="92"/>
      <c r="G17" s="92">
        <v>23.4</v>
      </c>
      <c r="H17" s="92">
        <v>0</v>
      </c>
      <c r="I17" s="92">
        <f t="shared" si="1"/>
        <v>0</v>
      </c>
      <c r="J17" s="92"/>
      <c r="K17" s="92"/>
      <c r="L17" s="92"/>
      <c r="M17" s="133"/>
      <c r="N17" s="118"/>
    </row>
    <row r="18" spans="1:15" ht="47.25" customHeight="1">
      <c r="A18" s="8" t="s">
        <v>64</v>
      </c>
      <c r="B18" s="90" t="s">
        <v>60</v>
      </c>
      <c r="C18" s="91">
        <f t="shared" si="4"/>
        <v>36649.599999999999</v>
      </c>
      <c r="D18" s="91">
        <f t="shared" si="2"/>
        <v>1160.6999999999998</v>
      </c>
      <c r="E18" s="91">
        <f t="shared" si="0"/>
        <v>3.167019558194359</v>
      </c>
      <c r="F18" s="92"/>
      <c r="G18" s="92">
        <v>35427.199999999997</v>
      </c>
      <c r="H18" s="92">
        <v>1152.0999999999999</v>
      </c>
      <c r="I18" s="92">
        <f t="shared" si="1"/>
        <v>3.2520210459759733</v>
      </c>
      <c r="J18" s="92"/>
      <c r="K18" s="92">
        <v>1222.4000000000001</v>
      </c>
      <c r="L18" s="92">
        <v>8.6</v>
      </c>
      <c r="M18" s="133">
        <f t="shared" si="3"/>
        <v>0.70353403141361248</v>
      </c>
      <c r="N18" s="118"/>
    </row>
    <row r="19" spans="1:15" ht="27" customHeight="1">
      <c r="A19" s="8" t="s">
        <v>18</v>
      </c>
      <c r="B19" s="90" t="s">
        <v>63</v>
      </c>
      <c r="C19" s="91">
        <f t="shared" si="4"/>
        <v>1088.5</v>
      </c>
      <c r="D19" s="91">
        <f t="shared" si="2"/>
        <v>0</v>
      </c>
      <c r="E19" s="91">
        <f t="shared" si="0"/>
        <v>0</v>
      </c>
      <c r="F19" s="92"/>
      <c r="G19" s="92"/>
      <c r="H19" s="92"/>
      <c r="I19" s="92"/>
      <c r="J19" s="92"/>
      <c r="K19" s="92">
        <v>1088.5</v>
      </c>
      <c r="L19" s="92">
        <v>0</v>
      </c>
      <c r="M19" s="133">
        <f t="shared" si="3"/>
        <v>0</v>
      </c>
      <c r="N19" s="118"/>
    </row>
    <row r="20" spans="1:15">
      <c r="A20" s="8" t="s">
        <v>26</v>
      </c>
      <c r="B20" s="90" t="s">
        <v>8</v>
      </c>
      <c r="C20" s="91">
        <f t="shared" si="4"/>
        <v>1774</v>
      </c>
      <c r="D20" s="91">
        <f t="shared" si="2"/>
        <v>0</v>
      </c>
      <c r="E20" s="91">
        <f t="shared" si="0"/>
        <v>0</v>
      </c>
      <c r="F20" s="92"/>
      <c r="G20" s="92">
        <v>1000</v>
      </c>
      <c r="H20" s="92">
        <v>0</v>
      </c>
      <c r="I20" s="92">
        <f t="shared" si="1"/>
        <v>0</v>
      </c>
      <c r="J20" s="92"/>
      <c r="K20" s="92">
        <v>774</v>
      </c>
      <c r="L20" s="92">
        <v>0</v>
      </c>
      <c r="M20" s="133">
        <f t="shared" si="3"/>
        <v>0</v>
      </c>
      <c r="N20" s="118"/>
    </row>
    <row r="21" spans="1:15">
      <c r="A21" s="8" t="s">
        <v>1</v>
      </c>
      <c r="B21" s="90" t="s">
        <v>44</v>
      </c>
      <c r="C21" s="91">
        <f>G21+K21</f>
        <v>45695.6</v>
      </c>
      <c r="D21" s="91">
        <f t="shared" si="2"/>
        <v>1237.8999999999999</v>
      </c>
      <c r="E21" s="91">
        <f t="shared" ref="E21:E34" si="5">D21/C21*100</f>
        <v>2.7090135592923605</v>
      </c>
      <c r="F21" s="92"/>
      <c r="G21" s="92">
        <v>39991.1</v>
      </c>
      <c r="H21" s="92">
        <v>1164.5999999999999</v>
      </c>
      <c r="I21" s="92">
        <f t="shared" si="1"/>
        <v>2.9121479529195247</v>
      </c>
      <c r="J21" s="92"/>
      <c r="K21" s="92">
        <v>5704.5</v>
      </c>
      <c r="L21" s="92">
        <v>73.3</v>
      </c>
      <c r="M21" s="133">
        <f t="shared" si="3"/>
        <v>1.2849504776930494</v>
      </c>
      <c r="N21" s="118"/>
    </row>
    <row r="22" spans="1:15" s="7" customFormat="1" ht="22.5" customHeight="1">
      <c r="A22" s="88" t="s">
        <v>2</v>
      </c>
      <c r="B22" s="89" t="s">
        <v>23</v>
      </c>
      <c r="C22" s="84">
        <f>G22+K22</f>
        <v>3866.7</v>
      </c>
      <c r="D22" s="84">
        <f>H22+L22</f>
        <v>148.19999999999999</v>
      </c>
      <c r="E22" s="84">
        <f t="shared" si="5"/>
        <v>3.8327255799518971</v>
      </c>
      <c r="F22" s="79">
        <f>D22*100/D11</f>
        <v>0.163038994042806</v>
      </c>
      <c r="G22" s="131">
        <v>0</v>
      </c>
      <c r="H22" s="131">
        <v>0</v>
      </c>
      <c r="I22" s="131">
        <v>0</v>
      </c>
      <c r="J22" s="79">
        <f>H22*100/H11</f>
        <v>0</v>
      </c>
      <c r="K22" s="131">
        <f>K23</f>
        <v>3866.7</v>
      </c>
      <c r="L22" s="131">
        <f>L23</f>
        <v>148.19999999999999</v>
      </c>
      <c r="M22" s="132">
        <f t="shared" ref="M22:M34" si="6">L22/K22*100</f>
        <v>3.8327255799518971</v>
      </c>
      <c r="N22" s="79">
        <f>L22*100/L11</f>
        <v>0.81582771832474543</v>
      </c>
      <c r="O22" s="37"/>
    </row>
    <row r="23" spans="1:15" ht="27.75" customHeight="1">
      <c r="A23" s="93" t="s">
        <v>41</v>
      </c>
      <c r="B23" s="90" t="s">
        <v>66</v>
      </c>
      <c r="C23" s="91">
        <f t="shared" ref="C23:C34" si="7">G23+K23</f>
        <v>3866.7</v>
      </c>
      <c r="D23" s="91">
        <f t="shared" ref="D23:D34" si="8">H23+L23</f>
        <v>148.19999999999999</v>
      </c>
      <c r="E23" s="91">
        <f t="shared" si="5"/>
        <v>3.8327255799518971</v>
      </c>
      <c r="F23" s="92"/>
      <c r="G23" s="92"/>
      <c r="H23" s="92"/>
      <c r="I23" s="92"/>
      <c r="J23" s="92"/>
      <c r="K23" s="92">
        <v>3866.7</v>
      </c>
      <c r="L23" s="151">
        <v>148.19999999999999</v>
      </c>
      <c r="M23" s="133">
        <f t="shared" si="6"/>
        <v>3.8327255799518971</v>
      </c>
      <c r="N23" s="118"/>
    </row>
    <row r="24" spans="1:15" s="7" customFormat="1" ht="41.25" customHeight="1">
      <c r="A24" s="88" t="s">
        <v>31</v>
      </c>
      <c r="B24" s="89" t="s">
        <v>96</v>
      </c>
      <c r="C24" s="84">
        <f>G24+K24</f>
        <v>10133.199999999999</v>
      </c>
      <c r="D24" s="84">
        <f>H24+L24</f>
        <v>232.9</v>
      </c>
      <c r="E24" s="84">
        <f t="shared" si="5"/>
        <v>2.2983855050724356</v>
      </c>
      <c r="F24" s="79">
        <f>D24*100/D11</f>
        <v>0.2562198496124799</v>
      </c>
      <c r="G24" s="131">
        <f>G25+G27</f>
        <v>8862.4</v>
      </c>
      <c r="H24" s="131">
        <f>H25+H27</f>
        <v>227.3</v>
      </c>
      <c r="I24" s="131">
        <f t="shared" ref="I24:I35" si="9">H24/G24*100</f>
        <v>2.5647680086658244</v>
      </c>
      <c r="J24" s="79">
        <f>H24*100/H11</f>
        <v>0.2767688304477372</v>
      </c>
      <c r="K24" s="131">
        <f>K25+K26+K27</f>
        <v>1270.8</v>
      </c>
      <c r="L24" s="131">
        <f>L25+L26+L27</f>
        <v>5.6</v>
      </c>
      <c r="M24" s="132">
        <f t="shared" si="6"/>
        <v>0.44066729619137546</v>
      </c>
      <c r="N24" s="79">
        <f>L24*100/L11</f>
        <v>3.0827498128330466E-2</v>
      </c>
      <c r="O24" s="37"/>
    </row>
    <row r="25" spans="1:15" ht="50.25" customHeight="1">
      <c r="A25" s="93" t="s">
        <v>114</v>
      </c>
      <c r="B25" s="90" t="s">
        <v>104</v>
      </c>
      <c r="C25" s="91">
        <f>G25+K25</f>
        <v>10123.199999999999</v>
      </c>
      <c r="D25" s="91">
        <f t="shared" si="8"/>
        <v>232.9</v>
      </c>
      <c r="E25" s="91">
        <f t="shared" si="5"/>
        <v>2.3006559190769718</v>
      </c>
      <c r="F25" s="92"/>
      <c r="G25" s="92">
        <v>8852.4</v>
      </c>
      <c r="H25" s="92">
        <v>227.3</v>
      </c>
      <c r="I25" s="92">
        <f>H25/G25*100</f>
        <v>2.5676652659165877</v>
      </c>
      <c r="J25" s="92"/>
      <c r="K25" s="92">
        <v>1270.8</v>
      </c>
      <c r="L25" s="92">
        <v>5.6</v>
      </c>
      <c r="M25" s="133">
        <f t="shared" si="6"/>
        <v>0.44066729619137546</v>
      </c>
      <c r="N25" s="118"/>
    </row>
    <row r="26" spans="1:15" ht="19.5" hidden="1" customHeight="1">
      <c r="A26" s="94" t="s">
        <v>235</v>
      </c>
      <c r="B26" s="90" t="s">
        <v>234</v>
      </c>
      <c r="C26" s="91">
        <f>G26+K26</f>
        <v>0</v>
      </c>
      <c r="D26" s="91">
        <f t="shared" si="8"/>
        <v>0</v>
      </c>
      <c r="E26" s="91" t="e">
        <f t="shared" si="5"/>
        <v>#DIV/0!</v>
      </c>
      <c r="F26" s="92"/>
      <c r="G26" s="92"/>
      <c r="H26" s="92"/>
      <c r="I26" s="92"/>
      <c r="J26" s="92"/>
      <c r="K26" s="92"/>
      <c r="L26" s="92"/>
      <c r="M26" s="133"/>
      <c r="N26" s="118"/>
    </row>
    <row r="27" spans="1:15" ht="41.25" customHeight="1">
      <c r="A27" s="93" t="s">
        <v>243</v>
      </c>
      <c r="B27" s="90" t="s">
        <v>244</v>
      </c>
      <c r="C27" s="91">
        <f>G27+K27</f>
        <v>10</v>
      </c>
      <c r="D27" s="91">
        <f t="shared" si="8"/>
        <v>0</v>
      </c>
      <c r="E27" s="91">
        <f t="shared" si="5"/>
        <v>0</v>
      </c>
      <c r="F27" s="92"/>
      <c r="G27" s="92">
        <v>10</v>
      </c>
      <c r="H27" s="92">
        <v>0</v>
      </c>
      <c r="I27" s="92">
        <f>H27/G27*100</f>
        <v>0</v>
      </c>
      <c r="J27" s="92"/>
      <c r="K27" s="92"/>
      <c r="L27" s="92"/>
      <c r="M27" s="133"/>
      <c r="N27" s="118"/>
    </row>
    <row r="28" spans="1:15" s="7" customFormat="1" ht="21" customHeight="1">
      <c r="A28" s="88" t="s">
        <v>88</v>
      </c>
      <c r="B28" s="89" t="s">
        <v>39</v>
      </c>
      <c r="C28" s="84">
        <f>G28+K28</f>
        <v>146470.80000000002</v>
      </c>
      <c r="D28" s="84">
        <f t="shared" si="8"/>
        <v>5661.7999999999993</v>
      </c>
      <c r="E28" s="84">
        <f t="shared" si="5"/>
        <v>3.8654803551288031</v>
      </c>
      <c r="F28" s="79">
        <f>D28*100/D11</f>
        <v>6.2287056442075501</v>
      </c>
      <c r="G28" s="131">
        <f>G29+G30+G31+G32+G33+G34+G35</f>
        <v>57460.200000000004</v>
      </c>
      <c r="H28" s="131">
        <f>H29+H30+H31+H32+H33+H34+H35</f>
        <v>0</v>
      </c>
      <c r="I28" s="131">
        <f t="shared" si="9"/>
        <v>0</v>
      </c>
      <c r="J28" s="79">
        <f>H28*100/H11</f>
        <v>0</v>
      </c>
      <c r="K28" s="131">
        <f>K29+K30+K31+K32+K33+K34+K35</f>
        <v>89010.6</v>
      </c>
      <c r="L28" s="131">
        <f>L29+L30+L31+L32+L33+L34+L35+L31</f>
        <v>5661.7999999999993</v>
      </c>
      <c r="M28" s="132">
        <f t="shared" si="6"/>
        <v>6.3608154534403756</v>
      </c>
      <c r="N28" s="79">
        <f>L28*100/L11</f>
        <v>31.167701589818108</v>
      </c>
      <c r="O28" s="37"/>
    </row>
    <row r="29" spans="1:15">
      <c r="A29" s="93" t="s">
        <v>99</v>
      </c>
      <c r="B29" s="90" t="s">
        <v>72</v>
      </c>
      <c r="C29" s="91">
        <f t="shared" si="7"/>
        <v>538.1</v>
      </c>
      <c r="D29" s="91">
        <f t="shared" si="8"/>
        <v>10</v>
      </c>
      <c r="E29" s="91">
        <f t="shared" si="5"/>
        <v>1.8583906337112062</v>
      </c>
      <c r="F29" s="92"/>
      <c r="G29" s="92"/>
      <c r="H29" s="92"/>
      <c r="I29" s="92"/>
      <c r="J29" s="92"/>
      <c r="K29" s="92">
        <v>538.1</v>
      </c>
      <c r="L29" s="92">
        <v>10</v>
      </c>
      <c r="M29" s="133">
        <f t="shared" si="6"/>
        <v>1.8583906337112062</v>
      </c>
      <c r="N29" s="118"/>
    </row>
    <row r="30" spans="1:15">
      <c r="A30" s="93" t="s">
        <v>120</v>
      </c>
      <c r="B30" s="90" t="s">
        <v>109</v>
      </c>
      <c r="C30" s="91">
        <f t="shared" si="7"/>
        <v>475</v>
      </c>
      <c r="D30" s="91">
        <f t="shared" si="8"/>
        <v>0</v>
      </c>
      <c r="E30" s="91">
        <f>D30/C30*100</f>
        <v>0</v>
      </c>
      <c r="F30" s="92"/>
      <c r="G30" s="92">
        <v>475</v>
      </c>
      <c r="H30" s="92">
        <v>0</v>
      </c>
      <c r="I30" s="92">
        <f t="shared" si="9"/>
        <v>0</v>
      </c>
      <c r="J30" s="92"/>
      <c r="K30" s="92"/>
      <c r="L30" s="92"/>
      <c r="M30" s="133"/>
      <c r="N30" s="118"/>
    </row>
    <row r="31" spans="1:15">
      <c r="A31" s="93" t="s">
        <v>233</v>
      </c>
      <c r="B31" s="90" t="s">
        <v>232</v>
      </c>
      <c r="C31" s="91">
        <f t="shared" si="7"/>
        <v>42468.5</v>
      </c>
      <c r="D31" s="91">
        <f t="shared" si="8"/>
        <v>0</v>
      </c>
      <c r="E31" s="91">
        <f t="shared" si="5"/>
        <v>0</v>
      </c>
      <c r="F31" s="92"/>
      <c r="G31" s="92">
        <v>42468.5</v>
      </c>
      <c r="H31" s="92">
        <v>0</v>
      </c>
      <c r="I31" s="92">
        <f t="shared" si="9"/>
        <v>0</v>
      </c>
      <c r="J31" s="92"/>
      <c r="K31" s="92"/>
      <c r="L31" s="92"/>
      <c r="M31" s="133"/>
      <c r="N31" s="118"/>
    </row>
    <row r="32" spans="1:15">
      <c r="A32" s="93" t="s">
        <v>55</v>
      </c>
      <c r="B32" s="90" t="s">
        <v>10</v>
      </c>
      <c r="C32" s="91">
        <f t="shared" si="7"/>
        <v>666</v>
      </c>
      <c r="D32" s="91">
        <f t="shared" si="8"/>
        <v>0</v>
      </c>
      <c r="E32" s="91">
        <f t="shared" si="5"/>
        <v>0</v>
      </c>
      <c r="F32" s="92"/>
      <c r="G32" s="92"/>
      <c r="H32" s="92"/>
      <c r="I32" s="92"/>
      <c r="J32" s="92"/>
      <c r="K32" s="92">
        <v>666</v>
      </c>
      <c r="L32" s="92">
        <v>0</v>
      </c>
      <c r="M32" s="133">
        <f t="shared" si="6"/>
        <v>0</v>
      </c>
      <c r="N32" s="118"/>
    </row>
    <row r="33" spans="1:15">
      <c r="A33" s="93" t="s">
        <v>74</v>
      </c>
      <c r="B33" s="90" t="s">
        <v>13</v>
      </c>
      <c r="C33" s="91">
        <f t="shared" si="7"/>
        <v>2062</v>
      </c>
      <c r="D33" s="91">
        <f t="shared" si="8"/>
        <v>51.4</v>
      </c>
      <c r="E33" s="91">
        <f t="shared" si="5"/>
        <v>2.4927255092143548</v>
      </c>
      <c r="F33" s="92"/>
      <c r="G33" s="92"/>
      <c r="H33" s="92"/>
      <c r="I33" s="92"/>
      <c r="J33" s="92"/>
      <c r="K33" s="92">
        <v>2062</v>
      </c>
      <c r="L33" s="92">
        <v>51.4</v>
      </c>
      <c r="M33" s="133">
        <f t="shared" si="6"/>
        <v>2.4927255092143548</v>
      </c>
      <c r="N33" s="118"/>
    </row>
    <row r="34" spans="1:15">
      <c r="A34" s="93" t="s">
        <v>32</v>
      </c>
      <c r="B34" s="90" t="s">
        <v>16</v>
      </c>
      <c r="C34" s="91">
        <f t="shared" si="7"/>
        <v>93090</v>
      </c>
      <c r="D34" s="91">
        <f t="shared" si="8"/>
        <v>5029.5</v>
      </c>
      <c r="E34" s="91">
        <f t="shared" si="5"/>
        <v>5.4028359651949724</v>
      </c>
      <c r="F34" s="92"/>
      <c r="G34" s="92">
        <v>14238.8</v>
      </c>
      <c r="H34" s="92">
        <v>0</v>
      </c>
      <c r="I34" s="92">
        <f t="shared" si="9"/>
        <v>0</v>
      </c>
      <c r="J34" s="92"/>
      <c r="K34" s="92">
        <v>78851.199999999997</v>
      </c>
      <c r="L34" s="92">
        <v>5029.5</v>
      </c>
      <c r="M34" s="133">
        <f t="shared" si="6"/>
        <v>6.3784698267115791</v>
      </c>
      <c r="N34" s="118"/>
    </row>
    <row r="35" spans="1:15" ht="28.5" customHeight="1">
      <c r="A35" s="93" t="s">
        <v>35</v>
      </c>
      <c r="B35" s="90" t="s">
        <v>95</v>
      </c>
      <c r="C35" s="91">
        <f t="shared" ref="C35:C42" si="10">G35+K35</f>
        <v>7171.2</v>
      </c>
      <c r="D35" s="91">
        <f t="shared" ref="D35:D44" si="11">H35+L35</f>
        <v>570.9</v>
      </c>
      <c r="E35" s="91">
        <f t="shared" ref="E35:E41" si="12">D35/C35*100</f>
        <v>7.961010709504686</v>
      </c>
      <c r="F35" s="92"/>
      <c r="G35" s="92">
        <v>277.89999999999998</v>
      </c>
      <c r="H35" s="92">
        <v>0</v>
      </c>
      <c r="I35" s="92">
        <f t="shared" si="9"/>
        <v>0</v>
      </c>
      <c r="J35" s="92"/>
      <c r="K35" s="92">
        <v>6893.3</v>
      </c>
      <c r="L35" s="92">
        <v>570.9</v>
      </c>
      <c r="M35" s="133">
        <f t="shared" ref="M35:M39" si="13">L35/K35*100</f>
        <v>8.2819549417550373</v>
      </c>
      <c r="N35" s="118"/>
    </row>
    <row r="36" spans="1:15" s="7" customFormat="1" ht="27" customHeight="1">
      <c r="A36" s="88" t="s">
        <v>108</v>
      </c>
      <c r="B36" s="89" t="s">
        <v>107</v>
      </c>
      <c r="C36" s="84">
        <f t="shared" si="10"/>
        <v>43222.6</v>
      </c>
      <c r="D36" s="84">
        <f t="shared" si="11"/>
        <v>852</v>
      </c>
      <c r="E36" s="84">
        <f t="shared" si="12"/>
        <v>1.9711909973023374</v>
      </c>
      <c r="F36" s="79">
        <f>D36*100/D11</f>
        <v>0.93730919652139488</v>
      </c>
      <c r="G36" s="131">
        <f>G37+G38+G39</f>
        <v>6366.7</v>
      </c>
      <c r="H36" s="131">
        <f>H37+H38+H39</f>
        <v>0</v>
      </c>
      <c r="I36" s="131">
        <f t="shared" ref="I36:I38" si="14">H36/G36*100</f>
        <v>0</v>
      </c>
      <c r="J36" s="79">
        <f>H36*100/H11</f>
        <v>0</v>
      </c>
      <c r="K36" s="131">
        <f>K37+K38+K39</f>
        <v>36855.9</v>
      </c>
      <c r="L36" s="131">
        <f>L37+L38+L39</f>
        <v>852</v>
      </c>
      <c r="M36" s="132">
        <f t="shared" si="13"/>
        <v>2.3117058598487623</v>
      </c>
      <c r="N36" s="79">
        <f>L36*100/L11</f>
        <v>4.6901836438102782</v>
      </c>
      <c r="O36" s="37"/>
    </row>
    <row r="37" spans="1:15">
      <c r="A37" s="93" t="s">
        <v>15</v>
      </c>
      <c r="B37" s="90" t="s">
        <v>111</v>
      </c>
      <c r="C37" s="91">
        <f t="shared" si="10"/>
        <v>6008.2</v>
      </c>
      <c r="D37" s="91">
        <f t="shared" si="11"/>
        <v>5.0999999999999996</v>
      </c>
      <c r="E37" s="91">
        <f t="shared" si="12"/>
        <v>8.4883991877767045E-2</v>
      </c>
      <c r="F37" s="92"/>
      <c r="G37" s="92">
        <v>2898.7</v>
      </c>
      <c r="H37" s="92">
        <v>0</v>
      </c>
      <c r="I37" s="92">
        <f t="shared" si="14"/>
        <v>0</v>
      </c>
      <c r="J37" s="92"/>
      <c r="K37" s="92">
        <v>3109.5</v>
      </c>
      <c r="L37" s="92">
        <v>5.0999999999999996</v>
      </c>
      <c r="M37" s="133">
        <f t="shared" si="13"/>
        <v>0.16401350699469366</v>
      </c>
      <c r="N37" s="118"/>
    </row>
    <row r="38" spans="1:15">
      <c r="A38" s="93" t="s">
        <v>117</v>
      </c>
      <c r="B38" s="90" t="s">
        <v>9</v>
      </c>
      <c r="C38" s="91">
        <f t="shared" si="10"/>
        <v>12462.7</v>
      </c>
      <c r="D38" s="91">
        <f t="shared" si="11"/>
        <v>245.1</v>
      </c>
      <c r="E38" s="91">
        <f t="shared" si="12"/>
        <v>1.9666685389201375</v>
      </c>
      <c r="F38" s="92"/>
      <c r="G38" s="92">
        <v>3468</v>
      </c>
      <c r="H38" s="92">
        <v>0</v>
      </c>
      <c r="I38" s="131">
        <f t="shared" si="14"/>
        <v>0</v>
      </c>
      <c r="J38" s="92"/>
      <c r="K38" s="92">
        <v>8994.7000000000007</v>
      </c>
      <c r="L38" s="92">
        <v>245.1</v>
      </c>
      <c r="M38" s="133">
        <f t="shared" si="13"/>
        <v>2.7249380190556658</v>
      </c>
      <c r="N38" s="118"/>
    </row>
    <row r="39" spans="1:15">
      <c r="A39" s="93" t="s">
        <v>105</v>
      </c>
      <c r="B39" s="90" t="s">
        <v>12</v>
      </c>
      <c r="C39" s="91">
        <f t="shared" si="10"/>
        <v>24751.7</v>
      </c>
      <c r="D39" s="91">
        <f t="shared" si="11"/>
        <v>601.79999999999995</v>
      </c>
      <c r="E39" s="91">
        <f t="shared" si="12"/>
        <v>2.4313481498240521</v>
      </c>
      <c r="F39" s="92"/>
      <c r="G39" s="92"/>
      <c r="H39" s="92"/>
      <c r="I39" s="92"/>
      <c r="J39" s="92"/>
      <c r="K39" s="92">
        <v>24751.7</v>
      </c>
      <c r="L39" s="92">
        <v>601.79999999999995</v>
      </c>
      <c r="M39" s="133">
        <f t="shared" si="13"/>
        <v>2.4313481498240521</v>
      </c>
      <c r="N39" s="118"/>
    </row>
    <row r="40" spans="1:15" s="7" customFormat="1" ht="21.75" customHeight="1">
      <c r="A40" s="88" t="s">
        <v>123</v>
      </c>
      <c r="B40" s="89" t="s">
        <v>119</v>
      </c>
      <c r="C40" s="84">
        <f>G40+K40</f>
        <v>1546963.8000000003</v>
      </c>
      <c r="D40" s="84">
        <f>H40+L40</f>
        <v>58713.899999999994</v>
      </c>
      <c r="E40" s="84">
        <f t="shared" si="12"/>
        <v>3.7954281800259309</v>
      </c>
      <c r="F40" s="79">
        <f>D40*100/D11</f>
        <v>64.592815062954841</v>
      </c>
      <c r="G40" s="131">
        <f>G41+G42+G43+G44+G45+G46</f>
        <v>1546374.8000000003</v>
      </c>
      <c r="H40" s="131">
        <f>H41+H42+H43+H44+H45+H46</f>
        <v>58713.899999999994</v>
      </c>
      <c r="I40" s="131">
        <f>H40/G40*100</f>
        <v>3.7968738238621054</v>
      </c>
      <c r="J40" s="79">
        <f>H40*100/H11</f>
        <v>71.492201645514271</v>
      </c>
      <c r="K40" s="131">
        <f>K41+K42+K43+K45+K46+K44</f>
        <v>589</v>
      </c>
      <c r="L40" s="131">
        <f>L41+L42+L43+L45+L46+L44</f>
        <v>0</v>
      </c>
      <c r="M40" s="132">
        <f>L40/K40*100</f>
        <v>0</v>
      </c>
      <c r="N40" s="79">
        <f>L40*100/L11</f>
        <v>0</v>
      </c>
      <c r="O40" s="37"/>
    </row>
    <row r="41" spans="1:15">
      <c r="A41" s="93" t="s">
        <v>51</v>
      </c>
      <c r="B41" s="90" t="s">
        <v>122</v>
      </c>
      <c r="C41" s="91">
        <f t="shared" si="10"/>
        <v>328749.3</v>
      </c>
      <c r="D41" s="91">
        <f t="shared" si="11"/>
        <v>14119.2</v>
      </c>
      <c r="E41" s="91">
        <f t="shared" si="12"/>
        <v>4.2948228330828391</v>
      </c>
      <c r="F41" s="92"/>
      <c r="G41" s="92">
        <v>328749.3</v>
      </c>
      <c r="H41" s="92">
        <v>14119.2</v>
      </c>
      <c r="I41" s="92">
        <f t="shared" ref="I41" si="15">H41/G41*100</f>
        <v>4.2948228330828391</v>
      </c>
      <c r="J41" s="92"/>
      <c r="K41" s="92"/>
      <c r="L41" s="92"/>
      <c r="M41" s="133"/>
      <c r="N41" s="118"/>
    </row>
    <row r="42" spans="1:15">
      <c r="A42" s="93" t="s">
        <v>43</v>
      </c>
      <c r="B42" s="90" t="s">
        <v>22</v>
      </c>
      <c r="C42" s="91">
        <f t="shared" si="10"/>
        <v>1003724.8</v>
      </c>
      <c r="D42" s="91">
        <f t="shared" si="11"/>
        <v>36038.199999999997</v>
      </c>
      <c r="E42" s="91">
        <f t="shared" ref="E42:E48" si="16">D42/C42*100</f>
        <v>3.5904463056008975</v>
      </c>
      <c r="F42" s="92"/>
      <c r="G42" s="92">
        <v>1003724.8</v>
      </c>
      <c r="H42" s="92">
        <v>36038.199999999997</v>
      </c>
      <c r="I42" s="92">
        <f t="shared" ref="I42:I48" si="17">H42/G42*100</f>
        <v>3.5904463056008975</v>
      </c>
      <c r="J42" s="92"/>
      <c r="K42" s="92"/>
      <c r="L42" s="92"/>
      <c r="M42" s="133"/>
      <c r="N42" s="118"/>
    </row>
    <row r="43" spans="1:15">
      <c r="A43" s="93" t="s">
        <v>238</v>
      </c>
      <c r="B43" s="90" t="s">
        <v>237</v>
      </c>
      <c r="C43" s="91">
        <f>G43+K43</f>
        <v>163389.6</v>
      </c>
      <c r="D43" s="91">
        <f t="shared" si="11"/>
        <v>5962.4</v>
      </c>
      <c r="E43" s="91">
        <f t="shared" si="16"/>
        <v>3.6491918702291946</v>
      </c>
      <c r="F43" s="92"/>
      <c r="G43" s="92">
        <v>163389.6</v>
      </c>
      <c r="H43" s="92">
        <v>5962.4</v>
      </c>
      <c r="I43" s="92">
        <f>H43/G43*100</f>
        <v>3.6491918702291946</v>
      </c>
      <c r="J43" s="92"/>
      <c r="K43" s="92"/>
      <c r="L43" s="92"/>
      <c r="M43" s="133"/>
      <c r="N43" s="118"/>
    </row>
    <row r="44" spans="1:15" ht="24">
      <c r="A44" s="167" t="s">
        <v>252</v>
      </c>
      <c r="B44" s="168" t="s">
        <v>251</v>
      </c>
      <c r="C44" s="91">
        <f>G44+K44</f>
        <v>31.3</v>
      </c>
      <c r="D44" s="91">
        <f t="shared" si="11"/>
        <v>0</v>
      </c>
      <c r="E44" s="91">
        <f t="shared" si="16"/>
        <v>0</v>
      </c>
      <c r="F44" s="92"/>
      <c r="G44" s="92">
        <v>31.3</v>
      </c>
      <c r="H44" s="92">
        <v>0</v>
      </c>
      <c r="I44" s="92">
        <f>H44/G44*100</f>
        <v>0</v>
      </c>
      <c r="J44" s="92"/>
      <c r="K44" s="92"/>
      <c r="L44" s="92"/>
      <c r="M44" s="133"/>
      <c r="N44" s="118"/>
    </row>
    <row r="45" spans="1:15">
      <c r="A45" s="93" t="s">
        <v>5</v>
      </c>
      <c r="B45" s="90" t="s">
        <v>93</v>
      </c>
      <c r="C45" s="91">
        <f t="shared" ref="C45:C48" si="18">G45+K45</f>
        <v>3288.2</v>
      </c>
      <c r="D45" s="91">
        <f t="shared" ref="D45:D48" si="19">H45+L45</f>
        <v>0</v>
      </c>
      <c r="E45" s="91">
        <f t="shared" si="16"/>
        <v>0</v>
      </c>
      <c r="F45" s="92"/>
      <c r="G45" s="92">
        <v>2699.2</v>
      </c>
      <c r="H45" s="92">
        <v>0</v>
      </c>
      <c r="I45" s="92">
        <f t="shared" si="17"/>
        <v>0</v>
      </c>
      <c r="J45" s="92"/>
      <c r="K45" s="92">
        <v>589</v>
      </c>
      <c r="L45" s="92">
        <v>0</v>
      </c>
      <c r="M45" s="133">
        <f t="shared" ref="M45:M48" si="20">L45/K45*100</f>
        <v>0</v>
      </c>
      <c r="N45" s="118"/>
    </row>
    <row r="46" spans="1:15">
      <c r="A46" s="93" t="s">
        <v>45</v>
      </c>
      <c r="B46" s="90" t="s">
        <v>101</v>
      </c>
      <c r="C46" s="91">
        <f t="shared" si="18"/>
        <v>47780.6</v>
      </c>
      <c r="D46" s="91">
        <f t="shared" si="19"/>
        <v>2594.1</v>
      </c>
      <c r="E46" s="91">
        <f t="shared" si="16"/>
        <v>5.4291909268615299</v>
      </c>
      <c r="F46" s="92"/>
      <c r="G46" s="92">
        <v>47780.6</v>
      </c>
      <c r="H46" s="92">
        <v>2594.1</v>
      </c>
      <c r="I46" s="92">
        <f t="shared" si="17"/>
        <v>5.4291909268615299</v>
      </c>
      <c r="J46" s="92"/>
      <c r="K46" s="92"/>
      <c r="L46" s="92"/>
      <c r="M46" s="133"/>
      <c r="N46" s="118"/>
    </row>
    <row r="47" spans="1:15" s="7" customFormat="1" ht="21.75" customHeight="1">
      <c r="A47" s="88" t="s">
        <v>4</v>
      </c>
      <c r="B47" s="89" t="s">
        <v>62</v>
      </c>
      <c r="C47" s="84">
        <f>G47+K47</f>
        <v>117531.2</v>
      </c>
      <c r="D47" s="84">
        <f>H47+L47</f>
        <v>5444.7000000000007</v>
      </c>
      <c r="E47" s="84">
        <f t="shared" si="16"/>
        <v>4.6325571422737122</v>
      </c>
      <c r="F47" s="79">
        <f>D47*100/D11</f>
        <v>5.9898678196009856</v>
      </c>
      <c r="G47" s="131">
        <f>G48+G49</f>
        <v>56407.199999999997</v>
      </c>
      <c r="H47" s="131">
        <f>H48+H49</f>
        <v>2142.8000000000002</v>
      </c>
      <c r="I47" s="131">
        <f t="shared" si="17"/>
        <v>3.7988058262065838</v>
      </c>
      <c r="J47" s="79">
        <f>H47*100/H11</f>
        <v>2.6091520012468603</v>
      </c>
      <c r="K47" s="131">
        <f>K48+K49</f>
        <v>61124</v>
      </c>
      <c r="L47" s="131">
        <f>L48+L49</f>
        <v>3301.9</v>
      </c>
      <c r="M47" s="132">
        <f>L47/K47*100</f>
        <v>5.4019697663765465</v>
      </c>
      <c r="N47" s="79">
        <f>L47*100/L11</f>
        <v>18.176663583916852</v>
      </c>
      <c r="O47" s="37"/>
    </row>
    <row r="48" spans="1:15">
      <c r="A48" s="93" t="s">
        <v>7</v>
      </c>
      <c r="B48" s="90" t="s">
        <v>67</v>
      </c>
      <c r="C48" s="91">
        <f t="shared" si="18"/>
        <v>94416.6</v>
      </c>
      <c r="D48" s="91">
        <f t="shared" si="19"/>
        <v>4535</v>
      </c>
      <c r="E48" s="91">
        <f t="shared" si="16"/>
        <v>4.803180796597208</v>
      </c>
      <c r="F48" s="92"/>
      <c r="G48" s="92">
        <v>33292.6</v>
      </c>
      <c r="H48" s="92">
        <v>1233.0999999999999</v>
      </c>
      <c r="I48" s="92">
        <f t="shared" si="17"/>
        <v>3.7038260754642174</v>
      </c>
      <c r="J48" s="92"/>
      <c r="K48" s="92">
        <v>61124</v>
      </c>
      <c r="L48" s="92">
        <v>3301.9</v>
      </c>
      <c r="M48" s="133">
        <f t="shared" si="20"/>
        <v>5.4019697663765465</v>
      </c>
      <c r="N48" s="118"/>
    </row>
    <row r="49" spans="1:15" ht="27" customHeight="1">
      <c r="A49" s="93" t="s">
        <v>97</v>
      </c>
      <c r="B49" s="90" t="s">
        <v>100</v>
      </c>
      <c r="C49" s="91">
        <f t="shared" ref="C49:C56" si="21">G49+K49</f>
        <v>23114.6</v>
      </c>
      <c r="D49" s="91">
        <f t="shared" ref="D49:D56" si="22">H49+L49</f>
        <v>909.7</v>
      </c>
      <c r="E49" s="91">
        <f t="shared" ref="E49:E56" si="23">D49/C49*100</f>
        <v>3.935607797669006</v>
      </c>
      <c r="F49" s="92"/>
      <c r="G49" s="92">
        <v>23114.6</v>
      </c>
      <c r="H49" s="92">
        <v>909.7</v>
      </c>
      <c r="I49" s="92">
        <f t="shared" ref="I49:I56" si="24">H49/G49*100</f>
        <v>3.935607797669006</v>
      </c>
      <c r="J49" s="92"/>
      <c r="K49" s="92"/>
      <c r="L49" s="92"/>
      <c r="M49" s="133"/>
      <c r="N49" s="118"/>
    </row>
    <row r="50" spans="1:15" s="7" customFormat="1" ht="24" customHeight="1">
      <c r="A50" s="88" t="s">
        <v>0</v>
      </c>
      <c r="B50" s="89" t="s">
        <v>112</v>
      </c>
      <c r="C50" s="84">
        <f t="shared" si="21"/>
        <v>132875.9</v>
      </c>
      <c r="D50" s="84">
        <f t="shared" si="22"/>
        <v>8003.9999999999991</v>
      </c>
      <c r="E50" s="84">
        <f t="shared" si="23"/>
        <v>6.0236656910696365</v>
      </c>
      <c r="F50" s="79">
        <f>D50*100/D11</f>
        <v>8.8054258321094405</v>
      </c>
      <c r="G50" s="131">
        <f>G51+G52+G53+G54</f>
        <v>121932.3</v>
      </c>
      <c r="H50" s="131">
        <f>H51+H52+H53+H54</f>
        <v>7866.5999999999995</v>
      </c>
      <c r="I50" s="131">
        <f t="shared" si="24"/>
        <v>6.4516129032258061</v>
      </c>
      <c r="J50" s="79">
        <f>H50*100/H11</f>
        <v>9.5786611597015821</v>
      </c>
      <c r="K50" s="131">
        <f>K51+K52+K53+K54</f>
        <v>10943.6</v>
      </c>
      <c r="L50" s="131">
        <f>L51+L52+L53+L54</f>
        <v>137.4</v>
      </c>
      <c r="M50" s="132">
        <f t="shared" ref="M50:M56" si="25">L50/K50*100</f>
        <v>1.2555283453342594</v>
      </c>
      <c r="N50" s="79">
        <f>L50*100/L11</f>
        <v>0.75637468622010828</v>
      </c>
      <c r="O50" s="37"/>
    </row>
    <row r="51" spans="1:15">
      <c r="A51" s="93" t="s">
        <v>116</v>
      </c>
      <c r="B51" s="90" t="s">
        <v>113</v>
      </c>
      <c r="C51" s="91">
        <f t="shared" si="21"/>
        <v>18447.900000000001</v>
      </c>
      <c r="D51" s="91">
        <f t="shared" si="22"/>
        <v>903.4</v>
      </c>
      <c r="E51" s="91">
        <f t="shared" si="23"/>
        <v>4.8970343507933149</v>
      </c>
      <c r="F51" s="92"/>
      <c r="G51" s="92">
        <v>9956.2000000000007</v>
      </c>
      <c r="H51" s="92">
        <v>804.4</v>
      </c>
      <c r="I51" s="92">
        <f t="shared" si="24"/>
        <v>8.079387718205739</v>
      </c>
      <c r="J51" s="92"/>
      <c r="K51" s="92">
        <v>8491.7000000000007</v>
      </c>
      <c r="L51" s="92">
        <v>99</v>
      </c>
      <c r="M51" s="133">
        <f t="shared" si="25"/>
        <v>1.1658442950174877</v>
      </c>
      <c r="N51" s="118"/>
    </row>
    <row r="52" spans="1:15">
      <c r="A52" s="93" t="s">
        <v>102</v>
      </c>
      <c r="B52" s="90" t="s">
        <v>17</v>
      </c>
      <c r="C52" s="91">
        <f t="shared" si="21"/>
        <v>75070.87</v>
      </c>
      <c r="D52" s="91">
        <f t="shared" si="22"/>
        <v>5284.2</v>
      </c>
      <c r="E52" s="91">
        <f t="shared" si="23"/>
        <v>7.03894866277692</v>
      </c>
      <c r="F52" s="92"/>
      <c r="G52" s="92">
        <v>72618.97</v>
      </c>
      <c r="H52" s="92">
        <v>5245.8</v>
      </c>
      <c r="I52" s="92">
        <f t="shared" si="24"/>
        <v>7.2237323112679785</v>
      </c>
      <c r="J52" s="92"/>
      <c r="K52" s="92">
        <v>2451.9</v>
      </c>
      <c r="L52" s="92">
        <v>38.4</v>
      </c>
      <c r="M52" s="133">
        <f t="shared" si="25"/>
        <v>1.5661323871283495</v>
      </c>
      <c r="N52" s="118"/>
    </row>
    <row r="53" spans="1:15">
      <c r="A53" s="93" t="s">
        <v>84</v>
      </c>
      <c r="B53" s="90" t="s">
        <v>20</v>
      </c>
      <c r="C53" s="91">
        <f t="shared" si="21"/>
        <v>32914</v>
      </c>
      <c r="D53" s="91">
        <f t="shared" si="22"/>
        <v>1620.6</v>
      </c>
      <c r="E53" s="91">
        <f t="shared" si="23"/>
        <v>4.9237406574709848</v>
      </c>
      <c r="F53" s="92"/>
      <c r="G53" s="92">
        <v>32914</v>
      </c>
      <c r="H53" s="92">
        <v>1620.6</v>
      </c>
      <c r="I53" s="92">
        <f t="shared" si="24"/>
        <v>4.9237406574709848</v>
      </c>
      <c r="J53" s="92"/>
      <c r="K53" s="92"/>
      <c r="L53" s="92"/>
      <c r="M53" s="133"/>
      <c r="N53" s="118"/>
    </row>
    <row r="54" spans="1:15" ht="23.25" customHeight="1">
      <c r="A54" s="93" t="s">
        <v>68</v>
      </c>
      <c r="B54" s="90" t="s">
        <v>59</v>
      </c>
      <c r="C54" s="91">
        <f t="shared" si="21"/>
        <v>6443.13</v>
      </c>
      <c r="D54" s="91">
        <f t="shared" si="22"/>
        <v>195.8</v>
      </c>
      <c r="E54" s="91">
        <f t="shared" si="23"/>
        <v>3.0388956920006271</v>
      </c>
      <c r="F54" s="92"/>
      <c r="G54" s="92">
        <v>6443.13</v>
      </c>
      <c r="H54" s="92">
        <v>195.8</v>
      </c>
      <c r="I54" s="92">
        <f t="shared" si="24"/>
        <v>3.0388956920006271</v>
      </c>
      <c r="J54" s="92"/>
      <c r="K54" s="92"/>
      <c r="L54" s="92"/>
      <c r="M54" s="133"/>
      <c r="N54" s="118"/>
    </row>
    <row r="55" spans="1:15" s="7" customFormat="1" ht="24" customHeight="1">
      <c r="A55" s="88" t="s">
        <v>19</v>
      </c>
      <c r="B55" s="89" t="s">
        <v>54</v>
      </c>
      <c r="C55" s="84">
        <f t="shared" si="21"/>
        <v>16023.3</v>
      </c>
      <c r="D55" s="84">
        <f t="shared" si="22"/>
        <v>303.89999999999998</v>
      </c>
      <c r="E55" s="84">
        <f t="shared" si="23"/>
        <v>1.896613057235401</v>
      </c>
      <c r="F55" s="79">
        <f>D55*100/D11</f>
        <v>0.3343289493225961</v>
      </c>
      <c r="G55" s="131">
        <f>G56+G57</f>
        <v>226.4</v>
      </c>
      <c r="H55" s="131">
        <f>H56+H57</f>
        <v>10</v>
      </c>
      <c r="I55" s="131">
        <f t="shared" si="24"/>
        <v>4.4169611307420498</v>
      </c>
      <c r="J55" s="79">
        <f>H55*100/H11</f>
        <v>1.2176367375615362E-2</v>
      </c>
      <c r="K55" s="131">
        <f>K56+K57</f>
        <v>15796.9</v>
      </c>
      <c r="L55" s="131">
        <f>L56+L57</f>
        <v>293.89999999999998</v>
      </c>
      <c r="M55" s="132">
        <f t="shared" si="25"/>
        <v>1.8604916154435363</v>
      </c>
      <c r="N55" s="79">
        <f>L55*100/L11</f>
        <v>1.6178931606993434</v>
      </c>
      <c r="O55" s="37"/>
    </row>
    <row r="56" spans="1:15">
      <c r="A56" s="93" t="s">
        <v>82</v>
      </c>
      <c r="B56" s="90" t="s">
        <v>58</v>
      </c>
      <c r="C56" s="91">
        <f t="shared" si="21"/>
        <v>954.19999999999993</v>
      </c>
      <c r="D56" s="91">
        <f t="shared" si="22"/>
        <v>62.3</v>
      </c>
      <c r="E56" s="91">
        <f t="shared" si="23"/>
        <v>6.5290295535527152</v>
      </c>
      <c r="F56" s="92"/>
      <c r="G56" s="92">
        <v>226.4</v>
      </c>
      <c r="H56" s="92">
        <v>10</v>
      </c>
      <c r="I56" s="92">
        <f t="shared" si="24"/>
        <v>4.4169611307420498</v>
      </c>
      <c r="J56" s="92"/>
      <c r="K56" s="92">
        <v>727.8</v>
      </c>
      <c r="L56" s="92">
        <v>52.3</v>
      </c>
      <c r="M56" s="133">
        <f t="shared" si="25"/>
        <v>7.186040120912339</v>
      </c>
      <c r="N56" s="118"/>
    </row>
    <row r="57" spans="1:15">
      <c r="A57" s="93" t="s">
        <v>76</v>
      </c>
      <c r="B57" s="90" t="s">
        <v>61</v>
      </c>
      <c r="C57" s="91">
        <f t="shared" ref="C57" si="26">G57+K57</f>
        <v>15069.1</v>
      </c>
      <c r="D57" s="91">
        <f t="shared" ref="D57" si="27">H57+L57</f>
        <v>241.6</v>
      </c>
      <c r="E57" s="91">
        <f t="shared" ref="E57:E63" si="28">D57/C57*100</f>
        <v>1.603280886051589</v>
      </c>
      <c r="F57" s="92"/>
      <c r="G57" s="92"/>
      <c r="H57" s="92"/>
      <c r="I57" s="92"/>
      <c r="J57" s="92"/>
      <c r="K57" s="92">
        <v>15069.1</v>
      </c>
      <c r="L57" s="92">
        <v>241.6</v>
      </c>
      <c r="M57" s="133">
        <f t="shared" ref="M57:M64" si="29">L57/K57*100</f>
        <v>1.603280886051589</v>
      </c>
      <c r="N57" s="118"/>
    </row>
    <row r="58" spans="1:15" s="7" customFormat="1" ht="37.5" customHeight="1">
      <c r="A58" s="88" t="s">
        <v>87</v>
      </c>
      <c r="B58" s="89" t="s">
        <v>38</v>
      </c>
      <c r="C58" s="84">
        <f>G58+K58-3.8</f>
        <v>136.1</v>
      </c>
      <c r="D58" s="84">
        <f>H58+L58</f>
        <v>14.2</v>
      </c>
      <c r="E58" s="84">
        <f t="shared" si="28"/>
        <v>10.433504775900074</v>
      </c>
      <c r="F58" s="79">
        <f>D58*100/D11</f>
        <v>1.5621819942023248E-2</v>
      </c>
      <c r="G58" s="131">
        <f>G59</f>
        <v>14.2</v>
      </c>
      <c r="H58" s="131">
        <f>H59</f>
        <v>14.2</v>
      </c>
      <c r="I58" s="131">
        <f t="shared" ref="I58:I111" si="30">H58/G58*100</f>
        <v>100</v>
      </c>
      <c r="J58" s="79">
        <f>H58*100/H11</f>
        <v>1.7290441673373815E-2</v>
      </c>
      <c r="K58" s="131">
        <f>K59</f>
        <v>125.7</v>
      </c>
      <c r="L58" s="131">
        <f t="shared" ref="L58" si="31">L59</f>
        <v>0</v>
      </c>
      <c r="M58" s="131">
        <f t="shared" ref="M58:N58" si="32">M59</f>
        <v>0</v>
      </c>
      <c r="N58" s="131">
        <f t="shared" si="32"/>
        <v>0</v>
      </c>
      <c r="O58" s="37"/>
    </row>
    <row r="59" spans="1:15" ht="27.75" customHeight="1">
      <c r="A59" s="93" t="s">
        <v>110</v>
      </c>
      <c r="B59" s="90" t="s">
        <v>71</v>
      </c>
      <c r="C59" s="91">
        <f>G59+K59-3.8</f>
        <v>136.1</v>
      </c>
      <c r="D59" s="91">
        <f>H59+L59</f>
        <v>14.2</v>
      </c>
      <c r="E59" s="91">
        <f t="shared" si="28"/>
        <v>10.433504775900074</v>
      </c>
      <c r="F59" s="92"/>
      <c r="G59" s="92">
        <v>14.2</v>
      </c>
      <c r="H59" s="92">
        <v>14.2</v>
      </c>
      <c r="I59" s="92">
        <f t="shared" si="30"/>
        <v>100</v>
      </c>
      <c r="J59" s="92"/>
      <c r="K59" s="92">
        <v>125.7</v>
      </c>
      <c r="L59" s="92">
        <v>0</v>
      </c>
      <c r="M59" s="133">
        <f t="shared" si="29"/>
        <v>0</v>
      </c>
      <c r="N59" s="118"/>
    </row>
    <row r="60" spans="1:15" s="7" customFormat="1" ht="61.5" customHeight="1">
      <c r="A60" s="88" t="s">
        <v>34</v>
      </c>
      <c r="B60" s="89" t="s">
        <v>106</v>
      </c>
      <c r="C60" s="84">
        <f>C61+C62</f>
        <v>24866.799999999999</v>
      </c>
      <c r="D60" s="84">
        <f>D61+D62</f>
        <v>0</v>
      </c>
      <c r="E60" s="84">
        <v>0</v>
      </c>
      <c r="F60" s="79">
        <f>D60*100/D11</f>
        <v>0</v>
      </c>
      <c r="G60" s="131">
        <f>G61+G62</f>
        <v>106305.3</v>
      </c>
      <c r="H60" s="131">
        <f>H61+H62</f>
        <v>8416.5</v>
      </c>
      <c r="I60" s="131">
        <f t="shared" si="30"/>
        <v>7.9172910475771197</v>
      </c>
      <c r="J60" s="79">
        <f>H60*100/H11</f>
        <v>10.24823960168667</v>
      </c>
      <c r="K60" s="131">
        <v>0</v>
      </c>
      <c r="L60" s="131">
        <v>0</v>
      </c>
      <c r="M60" s="133">
        <v>0</v>
      </c>
      <c r="N60" s="79">
        <v>0</v>
      </c>
      <c r="O60" s="37"/>
    </row>
    <row r="61" spans="1:15" ht="36">
      <c r="A61" s="93" t="s">
        <v>241</v>
      </c>
      <c r="B61" s="90" t="s">
        <v>6</v>
      </c>
      <c r="C61" s="91">
        <v>0</v>
      </c>
      <c r="D61" s="91">
        <f>L61</f>
        <v>0</v>
      </c>
      <c r="E61" s="91">
        <v>0</v>
      </c>
      <c r="F61" s="92"/>
      <c r="G61" s="92">
        <v>69005.100000000006</v>
      </c>
      <c r="H61" s="92">
        <v>5308.1</v>
      </c>
      <c r="I61" s="92">
        <f t="shared" si="30"/>
        <v>7.692329987203844</v>
      </c>
      <c r="J61" s="92"/>
      <c r="K61" s="92"/>
      <c r="L61" s="92"/>
      <c r="M61" s="133"/>
      <c r="N61" s="118"/>
    </row>
    <row r="62" spans="1:15">
      <c r="A62" s="93" t="s">
        <v>240</v>
      </c>
      <c r="B62" s="90" t="s">
        <v>239</v>
      </c>
      <c r="C62" s="91">
        <v>24866.799999999999</v>
      </c>
      <c r="D62" s="91">
        <f>L62</f>
        <v>0</v>
      </c>
      <c r="E62" s="91">
        <v>0</v>
      </c>
      <c r="F62" s="92"/>
      <c r="G62" s="92">
        <v>37300.199999999997</v>
      </c>
      <c r="H62" s="92">
        <v>3108.4</v>
      </c>
      <c r="I62" s="92">
        <f t="shared" si="30"/>
        <v>8.3334673808719533</v>
      </c>
      <c r="J62" s="92"/>
      <c r="K62" s="92"/>
      <c r="L62" s="92"/>
      <c r="M62" s="133"/>
      <c r="N62" s="118"/>
    </row>
    <row r="63" spans="1:15" s="7" customFormat="1" ht="43.5" customHeight="1">
      <c r="A63" s="95" t="s">
        <v>36</v>
      </c>
      <c r="B63" s="96" t="s">
        <v>103</v>
      </c>
      <c r="C63" s="84">
        <f>G63+K63</f>
        <v>-73904</v>
      </c>
      <c r="D63" s="84">
        <f>H63+L63</f>
        <v>22010.000000000004</v>
      </c>
      <c r="E63" s="84">
        <f t="shared" si="28"/>
        <v>-29.781879194630879</v>
      </c>
      <c r="F63" s="97"/>
      <c r="G63" s="131">
        <f>-G67</f>
        <v>-36599.300000000003</v>
      </c>
      <c r="H63" s="131">
        <f>-H67</f>
        <v>9755.8000000000029</v>
      </c>
      <c r="I63" s="132">
        <f t="shared" si="30"/>
        <v>-26.655701065320926</v>
      </c>
      <c r="J63" s="97"/>
      <c r="K63" s="131">
        <v>-37304.699999999997</v>
      </c>
      <c r="L63" s="131">
        <v>12254.2</v>
      </c>
      <c r="M63" s="133">
        <f t="shared" si="29"/>
        <v>-32.848943966846008</v>
      </c>
      <c r="N63" s="79"/>
      <c r="O63" s="37"/>
    </row>
    <row r="64" spans="1:15" ht="25.5" hidden="1" customHeight="1">
      <c r="A64" s="98"/>
      <c r="B64" s="99"/>
      <c r="C64" s="100"/>
      <c r="D64" s="100"/>
      <c r="E64" s="100"/>
      <c r="F64" s="101">
        <f>D64*100/D14</f>
        <v>0</v>
      </c>
      <c r="G64" s="102"/>
      <c r="H64" s="102"/>
      <c r="I64" s="134" t="e">
        <f t="shared" si="30"/>
        <v>#DIV/0!</v>
      </c>
      <c r="J64" s="102"/>
      <c r="K64" s="102"/>
      <c r="L64" s="134" t="e">
        <f>#REF!+#REF!</f>
        <v>#REF!</v>
      </c>
      <c r="M64" s="135" t="e">
        <f t="shared" si="29"/>
        <v>#REF!</v>
      </c>
      <c r="N64" s="136"/>
    </row>
    <row r="65" spans="1:33" ht="15.75" customHeight="1">
      <c r="A65" s="103"/>
      <c r="B65" s="104"/>
      <c r="C65" s="105"/>
      <c r="D65" s="105"/>
      <c r="E65" s="105"/>
      <c r="F65" s="188"/>
      <c r="G65" s="106"/>
      <c r="H65" s="106"/>
      <c r="I65" s="169"/>
      <c r="J65" s="106"/>
      <c r="K65" s="106"/>
      <c r="L65" s="106"/>
      <c r="M65" s="170"/>
      <c r="N65" s="106"/>
    </row>
    <row r="66" spans="1:33" ht="18" customHeight="1">
      <c r="A66" s="173" t="s">
        <v>25</v>
      </c>
      <c r="B66" s="173"/>
      <c r="C66" s="173"/>
      <c r="D66" s="107" t="s">
        <v>42</v>
      </c>
      <c r="E66" s="107" t="s">
        <v>42</v>
      </c>
      <c r="F66" s="188"/>
      <c r="G66" s="108" t="s">
        <v>42</v>
      </c>
      <c r="H66" s="108" t="s">
        <v>42</v>
      </c>
      <c r="I66" s="169"/>
      <c r="J66" s="108" t="s">
        <v>42</v>
      </c>
      <c r="K66" s="108" t="s">
        <v>42</v>
      </c>
      <c r="L66" s="108" t="s">
        <v>42</v>
      </c>
      <c r="M66" s="170"/>
      <c r="N66" s="108" t="s">
        <v>42</v>
      </c>
      <c r="O66" s="38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174"/>
      <c r="W66" s="17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7" customFormat="1" ht="24">
      <c r="A67" s="75" t="s">
        <v>48</v>
      </c>
      <c r="B67" s="76" t="s">
        <v>103</v>
      </c>
      <c r="C67" s="77">
        <f>G67+K67</f>
        <v>73904.000000000058</v>
      </c>
      <c r="D67" s="77">
        <f>H67+L67</f>
        <v>-22010.000000000004</v>
      </c>
      <c r="E67" s="84">
        <f t="shared" ref="E67" si="33">D67/C67*100</f>
        <v>-29.781879194630857</v>
      </c>
      <c r="F67" s="79"/>
      <c r="G67" s="79">
        <f>G71+G81+G99+G96</f>
        <v>36599.300000000003</v>
      </c>
      <c r="H67" s="79">
        <f>H71+H81+H99+H96</f>
        <v>-9755.8000000000029</v>
      </c>
      <c r="I67" s="131">
        <f t="shared" ref="I67" si="34">H67/G67*100</f>
        <v>-26.655701065320926</v>
      </c>
      <c r="J67" s="79"/>
      <c r="K67" s="79">
        <f>K71+K81+K99+K96</f>
        <v>37304.700000000048</v>
      </c>
      <c r="L67" s="79">
        <f>L71+L81+L99+L96</f>
        <v>-12254.2</v>
      </c>
      <c r="M67" s="131">
        <f t="shared" ref="M67" si="35">L67/K67*100</f>
        <v>-32.848943966845958</v>
      </c>
      <c r="N67" s="79"/>
      <c r="O67" s="37"/>
    </row>
    <row r="68" spans="1:33">
      <c r="A68" s="109" t="s">
        <v>28</v>
      </c>
      <c r="B68" s="110"/>
      <c r="C68" s="111"/>
      <c r="D68" s="111"/>
      <c r="E68" s="111"/>
      <c r="F68" s="112"/>
      <c r="G68" s="113"/>
      <c r="H68" s="113"/>
      <c r="I68" s="120"/>
      <c r="J68" s="113"/>
      <c r="K68" s="113"/>
      <c r="L68" s="113"/>
      <c r="M68" s="137"/>
      <c r="N68" s="113"/>
    </row>
    <row r="69" spans="1:33" ht="18" customHeight="1">
      <c r="A69" s="114" t="s">
        <v>37</v>
      </c>
      <c r="B69" s="115" t="s">
        <v>103</v>
      </c>
      <c r="C69" s="116">
        <f>G69+K69</f>
        <v>39205.700000000004</v>
      </c>
      <c r="D69" s="116">
        <f>H69+L69</f>
        <v>-750</v>
      </c>
      <c r="E69" s="117">
        <f t="shared" ref="E69:E111" si="36">D69/C69*100</f>
        <v>-1.9129871421757549</v>
      </c>
      <c r="F69" s="79"/>
      <c r="G69" s="118">
        <v>36599.300000000003</v>
      </c>
      <c r="H69" s="118">
        <v>-750</v>
      </c>
      <c r="I69" s="138">
        <f t="shared" si="30"/>
        <v>-2.0492195205919237</v>
      </c>
      <c r="J69" s="118"/>
      <c r="K69" s="118">
        <f>K71+K81</f>
        <v>2606.4</v>
      </c>
      <c r="L69" s="118">
        <f>L71+L81</f>
        <v>0</v>
      </c>
      <c r="M69" s="133">
        <f>L69/K69*100</f>
        <v>0</v>
      </c>
      <c r="N69" s="118"/>
    </row>
    <row r="70" spans="1:33">
      <c r="A70" s="114" t="s">
        <v>91</v>
      </c>
      <c r="B70" s="115"/>
      <c r="C70" s="116"/>
      <c r="D70" s="116"/>
      <c r="E70" s="116"/>
      <c r="F70" s="79"/>
      <c r="G70" s="118"/>
      <c r="H70" s="118"/>
      <c r="I70" s="120"/>
      <c r="J70" s="118"/>
      <c r="K70" s="118"/>
      <c r="L70" s="118"/>
      <c r="M70" s="118"/>
      <c r="N70" s="118"/>
    </row>
    <row r="71" spans="1:33" s="7" customFormat="1" ht="24">
      <c r="A71" s="75" t="s">
        <v>138</v>
      </c>
      <c r="B71" s="76" t="s">
        <v>40</v>
      </c>
      <c r="C71" s="77">
        <f>G71+K71</f>
        <v>41371.700000000004</v>
      </c>
      <c r="D71" s="77">
        <f t="shared" ref="D71:D110" si="37">H71+L71</f>
        <v>0</v>
      </c>
      <c r="E71" s="78">
        <f t="shared" si="36"/>
        <v>0</v>
      </c>
      <c r="F71" s="79"/>
      <c r="G71" s="79">
        <f>G72+G73</f>
        <v>38599.300000000003</v>
      </c>
      <c r="H71" s="79">
        <f>H72+H73</f>
        <v>0</v>
      </c>
      <c r="I71" s="120">
        <f t="shared" si="30"/>
        <v>0</v>
      </c>
      <c r="J71" s="79"/>
      <c r="K71" s="79">
        <f>K72+K73</f>
        <v>2772.4</v>
      </c>
      <c r="L71" s="79">
        <f>L72</f>
        <v>0</v>
      </c>
      <c r="M71" s="131">
        <f t="shared" ref="M71" si="38">L71/K71*100</f>
        <v>0</v>
      </c>
      <c r="N71" s="79"/>
      <c r="O71" s="37"/>
    </row>
    <row r="72" spans="1:33" ht="33.75" customHeight="1">
      <c r="A72" s="114" t="s">
        <v>139</v>
      </c>
      <c r="B72" s="115" t="s">
        <v>52</v>
      </c>
      <c r="C72" s="116">
        <f t="shared" ref="C72:C110" si="39">G72+K72</f>
        <v>46561.700000000004</v>
      </c>
      <c r="D72" s="116">
        <f t="shared" si="37"/>
        <v>0</v>
      </c>
      <c r="E72" s="117">
        <f t="shared" si="36"/>
        <v>0</v>
      </c>
      <c r="F72" s="79"/>
      <c r="G72" s="118">
        <v>43599.3</v>
      </c>
      <c r="H72" s="118">
        <v>0</v>
      </c>
      <c r="I72" s="138">
        <f t="shared" si="30"/>
        <v>0</v>
      </c>
      <c r="J72" s="118"/>
      <c r="K72" s="118">
        <v>2962.4</v>
      </c>
      <c r="L72" s="118">
        <v>0</v>
      </c>
      <c r="M72" s="133">
        <f t="shared" ref="M72:M83" si="40">L72/K72*100</f>
        <v>0</v>
      </c>
      <c r="N72" s="118"/>
    </row>
    <row r="73" spans="1:33" ht="39.75" customHeight="1">
      <c r="A73" s="114" t="s">
        <v>140</v>
      </c>
      <c r="B73" s="115" t="s">
        <v>11</v>
      </c>
      <c r="C73" s="116">
        <f t="shared" si="39"/>
        <v>-5190</v>
      </c>
      <c r="D73" s="116">
        <f t="shared" si="37"/>
        <v>0</v>
      </c>
      <c r="E73" s="117">
        <f t="shared" si="36"/>
        <v>0</v>
      </c>
      <c r="F73" s="79"/>
      <c r="G73" s="118">
        <v>-5000</v>
      </c>
      <c r="H73" s="118">
        <v>0</v>
      </c>
      <c r="I73" s="138">
        <f t="shared" si="30"/>
        <v>0</v>
      </c>
      <c r="J73" s="118"/>
      <c r="K73" s="118">
        <v>-190</v>
      </c>
      <c r="L73" s="118">
        <v>0</v>
      </c>
      <c r="M73" s="133">
        <f t="shared" si="40"/>
        <v>0</v>
      </c>
      <c r="N73" s="118"/>
    </row>
    <row r="74" spans="1:33" ht="13.5" hidden="1" customHeight="1">
      <c r="A74" s="114" t="s">
        <v>141</v>
      </c>
      <c r="B74" s="115" t="s">
        <v>142</v>
      </c>
      <c r="C74" s="116">
        <f t="shared" si="39"/>
        <v>0</v>
      </c>
      <c r="D74" s="116">
        <f t="shared" si="37"/>
        <v>0</v>
      </c>
      <c r="E74" s="78" t="e">
        <f t="shared" si="36"/>
        <v>#DIV/0!</v>
      </c>
      <c r="F74" s="79">
        <f>D74*100/D24</f>
        <v>0</v>
      </c>
      <c r="G74" s="144"/>
      <c r="H74" s="144"/>
      <c r="I74" s="120" t="e">
        <f t="shared" si="30"/>
        <v>#DIV/0!</v>
      </c>
      <c r="J74" s="118"/>
      <c r="K74" s="118"/>
      <c r="L74" s="118"/>
      <c r="M74" s="132" t="e">
        <f t="shared" si="40"/>
        <v>#DIV/0!</v>
      </c>
      <c r="N74" s="118"/>
    </row>
    <row r="75" spans="1:33" ht="23.25" hidden="1" customHeight="1">
      <c r="A75" s="114" t="s">
        <v>143</v>
      </c>
      <c r="B75" s="115" t="s">
        <v>144</v>
      </c>
      <c r="C75" s="116">
        <f t="shared" si="39"/>
        <v>0</v>
      </c>
      <c r="D75" s="116">
        <f t="shared" si="37"/>
        <v>0</v>
      </c>
      <c r="E75" s="78" t="e">
        <f t="shared" si="36"/>
        <v>#DIV/0!</v>
      </c>
      <c r="F75" s="79">
        <f>D75*100/D25</f>
        <v>0</v>
      </c>
      <c r="G75" s="144"/>
      <c r="H75" s="144"/>
      <c r="I75" s="120" t="e">
        <f t="shared" si="30"/>
        <v>#DIV/0!</v>
      </c>
      <c r="J75" s="118"/>
      <c r="K75" s="118"/>
      <c r="L75" s="118"/>
      <c r="M75" s="132" t="e">
        <f t="shared" si="40"/>
        <v>#DIV/0!</v>
      </c>
      <c r="N75" s="118"/>
    </row>
    <row r="76" spans="1:33" ht="16.5" hidden="1" customHeight="1">
      <c r="A76" s="114" t="s">
        <v>145</v>
      </c>
      <c r="B76" s="115" t="s">
        <v>146</v>
      </c>
      <c r="C76" s="116">
        <f t="shared" si="39"/>
        <v>0</v>
      </c>
      <c r="D76" s="116">
        <f t="shared" si="37"/>
        <v>0</v>
      </c>
      <c r="E76" s="78" t="e">
        <f t="shared" si="36"/>
        <v>#DIV/0!</v>
      </c>
      <c r="F76" s="79">
        <f>D76*100/D28</f>
        <v>0</v>
      </c>
      <c r="G76" s="144"/>
      <c r="H76" s="144"/>
      <c r="I76" s="120" t="e">
        <f t="shared" si="30"/>
        <v>#DIV/0!</v>
      </c>
      <c r="J76" s="118"/>
      <c r="K76" s="118"/>
      <c r="L76" s="118"/>
      <c r="M76" s="132" t="e">
        <f t="shared" si="40"/>
        <v>#DIV/0!</v>
      </c>
      <c r="N76" s="118"/>
    </row>
    <row r="77" spans="1:33" ht="15.75" hidden="1" customHeight="1">
      <c r="A77" s="114" t="s">
        <v>147</v>
      </c>
      <c r="B77" s="115" t="s">
        <v>33</v>
      </c>
      <c r="C77" s="116">
        <f t="shared" si="39"/>
        <v>0</v>
      </c>
      <c r="D77" s="116">
        <f t="shared" si="37"/>
        <v>0</v>
      </c>
      <c r="E77" s="78" t="e">
        <f t="shared" si="36"/>
        <v>#DIV/0!</v>
      </c>
      <c r="F77" s="79">
        <f>D77*100/D29</f>
        <v>0</v>
      </c>
      <c r="G77" s="144"/>
      <c r="H77" s="144"/>
      <c r="I77" s="120" t="e">
        <f t="shared" si="30"/>
        <v>#DIV/0!</v>
      </c>
      <c r="J77" s="118"/>
      <c r="K77" s="118"/>
      <c r="L77" s="118"/>
      <c r="M77" s="132" t="e">
        <f t="shared" si="40"/>
        <v>#DIV/0!</v>
      </c>
      <c r="N77" s="118"/>
    </row>
    <row r="78" spans="1:33" ht="31.5" hidden="1" customHeight="1">
      <c r="A78" s="114" t="s">
        <v>148</v>
      </c>
      <c r="B78" s="115" t="s">
        <v>98</v>
      </c>
      <c r="C78" s="116">
        <f t="shared" si="39"/>
        <v>0</v>
      </c>
      <c r="D78" s="116">
        <f t="shared" si="37"/>
        <v>0</v>
      </c>
      <c r="E78" s="78" t="e">
        <f t="shared" si="36"/>
        <v>#DIV/0!</v>
      </c>
      <c r="F78" s="79" t="e">
        <f>D78*100/D30</f>
        <v>#DIV/0!</v>
      </c>
      <c r="G78" s="144"/>
      <c r="H78" s="144"/>
      <c r="I78" s="120" t="e">
        <f t="shared" si="30"/>
        <v>#DIV/0!</v>
      </c>
      <c r="J78" s="118"/>
      <c r="K78" s="118"/>
      <c r="L78" s="118"/>
      <c r="M78" s="132" t="e">
        <f t="shared" si="40"/>
        <v>#DIV/0!</v>
      </c>
      <c r="N78" s="118"/>
    </row>
    <row r="79" spans="1:33" ht="18.75" hidden="1" customHeight="1">
      <c r="A79" s="114" t="s">
        <v>149</v>
      </c>
      <c r="B79" s="115" t="s">
        <v>50</v>
      </c>
      <c r="C79" s="116">
        <f t="shared" si="39"/>
        <v>0</v>
      </c>
      <c r="D79" s="116">
        <f t="shared" si="37"/>
        <v>0</v>
      </c>
      <c r="E79" s="78" t="e">
        <f t="shared" si="36"/>
        <v>#DIV/0!</v>
      </c>
      <c r="F79" s="79" t="e">
        <f>D79*100/D31</f>
        <v>#DIV/0!</v>
      </c>
      <c r="G79" s="144"/>
      <c r="H79" s="144"/>
      <c r="I79" s="120" t="e">
        <f t="shared" si="30"/>
        <v>#DIV/0!</v>
      </c>
      <c r="J79" s="118"/>
      <c r="K79" s="118"/>
      <c r="L79" s="118"/>
      <c r="M79" s="132" t="e">
        <f t="shared" si="40"/>
        <v>#DIV/0!</v>
      </c>
      <c r="N79" s="118"/>
    </row>
    <row r="80" spans="1:33" ht="33" hidden="1" customHeight="1">
      <c r="A80" s="114" t="s">
        <v>150</v>
      </c>
      <c r="B80" s="115" t="s">
        <v>151</v>
      </c>
      <c r="C80" s="116">
        <f t="shared" si="39"/>
        <v>0</v>
      </c>
      <c r="D80" s="116">
        <f t="shared" si="37"/>
        <v>0</v>
      </c>
      <c r="E80" s="78" t="e">
        <f t="shared" si="36"/>
        <v>#DIV/0!</v>
      </c>
      <c r="F80" s="79" t="e">
        <f>D80*100/D32</f>
        <v>#DIV/0!</v>
      </c>
      <c r="G80" s="144"/>
      <c r="H80" s="144"/>
      <c r="I80" s="120" t="e">
        <f t="shared" si="30"/>
        <v>#DIV/0!</v>
      </c>
      <c r="J80" s="118"/>
      <c r="K80" s="118"/>
      <c r="L80" s="118"/>
      <c r="M80" s="132" t="e">
        <f t="shared" si="40"/>
        <v>#DIV/0!</v>
      </c>
      <c r="N80" s="118"/>
    </row>
    <row r="81" spans="1:15" s="7" customFormat="1" ht="42.75" customHeight="1">
      <c r="A81" s="75" t="s">
        <v>152</v>
      </c>
      <c r="B81" s="76" t="s">
        <v>46</v>
      </c>
      <c r="C81" s="77">
        <f>G81+K81+166</f>
        <v>-750</v>
      </c>
      <c r="D81" s="77">
        <v>-750</v>
      </c>
      <c r="E81" s="78">
        <f t="shared" si="36"/>
        <v>100</v>
      </c>
      <c r="F81" s="79"/>
      <c r="G81" s="79">
        <f>G82+G83</f>
        <v>-750</v>
      </c>
      <c r="H81" s="79">
        <v>-750</v>
      </c>
      <c r="I81" s="120">
        <f t="shared" si="30"/>
        <v>100</v>
      </c>
      <c r="J81" s="79"/>
      <c r="K81" s="79">
        <f>K83+K82</f>
        <v>-166</v>
      </c>
      <c r="L81" s="79">
        <f>L83+L82</f>
        <v>0</v>
      </c>
      <c r="M81" s="132">
        <f t="shared" si="40"/>
        <v>0</v>
      </c>
      <c r="N81" s="79"/>
      <c r="O81" s="37"/>
    </row>
    <row r="82" spans="1:15" ht="42.75" customHeight="1">
      <c r="A82" s="119" t="s">
        <v>153</v>
      </c>
      <c r="B82" s="115" t="s">
        <v>154</v>
      </c>
      <c r="C82" s="116">
        <f>G82+K82</f>
        <v>0</v>
      </c>
      <c r="D82" s="116">
        <f>H82+L82</f>
        <v>0</v>
      </c>
      <c r="E82" s="117">
        <v>0</v>
      </c>
      <c r="F82" s="79"/>
      <c r="G82" s="118">
        <v>0</v>
      </c>
      <c r="H82" s="118">
        <v>0</v>
      </c>
      <c r="I82" s="138">
        <v>0</v>
      </c>
      <c r="J82" s="118"/>
      <c r="K82" s="118"/>
      <c r="L82" s="118"/>
      <c r="M82" s="118"/>
      <c r="N82" s="118"/>
    </row>
    <row r="83" spans="1:15" ht="49.5" customHeight="1">
      <c r="A83" s="119" t="s">
        <v>155</v>
      </c>
      <c r="B83" s="115" t="s">
        <v>94</v>
      </c>
      <c r="C83" s="116">
        <f>G83+K83</f>
        <v>-916</v>
      </c>
      <c r="D83" s="116">
        <f>H83+L83</f>
        <v>-750</v>
      </c>
      <c r="E83" s="117">
        <f t="shared" si="36"/>
        <v>81.877729257641917</v>
      </c>
      <c r="F83" s="79"/>
      <c r="G83" s="118">
        <v>-750</v>
      </c>
      <c r="H83" s="118">
        <v>-750</v>
      </c>
      <c r="I83" s="138">
        <f t="shared" si="30"/>
        <v>100</v>
      </c>
      <c r="J83" s="118"/>
      <c r="K83" s="118">
        <v>-166</v>
      </c>
      <c r="L83" s="118"/>
      <c r="M83" s="133">
        <f t="shared" si="40"/>
        <v>0</v>
      </c>
      <c r="N83" s="118"/>
    </row>
    <row r="84" spans="1:15" ht="14.25" hidden="1" customHeight="1">
      <c r="A84" s="114" t="s">
        <v>156</v>
      </c>
      <c r="B84" s="115" t="s">
        <v>154</v>
      </c>
      <c r="C84" s="116">
        <f t="shared" si="39"/>
        <v>0</v>
      </c>
      <c r="D84" s="116">
        <f t="shared" si="37"/>
        <v>0</v>
      </c>
      <c r="E84" s="78" t="e">
        <f t="shared" si="36"/>
        <v>#DIV/0!</v>
      </c>
      <c r="F84" s="79">
        <f t="shared" ref="F84:F90" si="41">D84*100/D36</f>
        <v>0</v>
      </c>
      <c r="G84" s="144"/>
      <c r="H84" s="144"/>
      <c r="I84" s="120" t="e">
        <f t="shared" si="30"/>
        <v>#DIV/0!</v>
      </c>
      <c r="J84" s="118"/>
      <c r="K84" s="118"/>
      <c r="L84" s="118"/>
      <c r="M84" s="118"/>
      <c r="N84" s="118"/>
    </row>
    <row r="85" spans="1:15" ht="21" hidden="1" customHeight="1">
      <c r="A85" s="114" t="s">
        <v>157</v>
      </c>
      <c r="B85" s="115" t="s">
        <v>94</v>
      </c>
      <c r="C85" s="116">
        <f t="shared" si="39"/>
        <v>0</v>
      </c>
      <c r="D85" s="116">
        <f t="shared" si="37"/>
        <v>0</v>
      </c>
      <c r="E85" s="78" t="e">
        <f t="shared" si="36"/>
        <v>#DIV/0!</v>
      </c>
      <c r="F85" s="79">
        <f t="shared" si="41"/>
        <v>0</v>
      </c>
      <c r="G85" s="144"/>
      <c r="H85" s="144"/>
      <c r="I85" s="120" t="e">
        <f t="shared" si="30"/>
        <v>#DIV/0!</v>
      </c>
      <c r="J85" s="118"/>
      <c r="K85" s="118"/>
      <c r="L85" s="118"/>
      <c r="M85" s="118"/>
      <c r="N85" s="118"/>
    </row>
    <row r="86" spans="1:15" ht="21.75" hidden="1" customHeight="1">
      <c r="A86" s="114" t="s">
        <v>158</v>
      </c>
      <c r="B86" s="115" t="s">
        <v>159</v>
      </c>
      <c r="C86" s="116">
        <f t="shared" si="39"/>
        <v>0</v>
      </c>
      <c r="D86" s="116">
        <f t="shared" si="37"/>
        <v>0</v>
      </c>
      <c r="E86" s="78" t="e">
        <f t="shared" si="36"/>
        <v>#DIV/0!</v>
      </c>
      <c r="F86" s="79">
        <f t="shared" si="41"/>
        <v>0</v>
      </c>
      <c r="G86" s="144"/>
      <c r="H86" s="144"/>
      <c r="I86" s="120" t="e">
        <f t="shared" si="30"/>
        <v>#DIV/0!</v>
      </c>
      <c r="J86" s="118"/>
      <c r="K86" s="118"/>
      <c r="L86" s="118"/>
      <c r="M86" s="118"/>
      <c r="N86" s="118"/>
    </row>
    <row r="87" spans="1:15" ht="48" hidden="1" customHeight="1">
      <c r="A87" s="114" t="s">
        <v>160</v>
      </c>
      <c r="B87" s="115" t="s">
        <v>161</v>
      </c>
      <c r="C87" s="116">
        <f t="shared" si="39"/>
        <v>0</v>
      </c>
      <c r="D87" s="116">
        <f t="shared" si="37"/>
        <v>0</v>
      </c>
      <c r="E87" s="78" t="e">
        <f t="shared" si="36"/>
        <v>#DIV/0!</v>
      </c>
      <c r="F87" s="79">
        <f t="shared" si="41"/>
        <v>0</v>
      </c>
      <c r="G87" s="144"/>
      <c r="H87" s="144"/>
      <c r="I87" s="120" t="e">
        <f t="shared" si="30"/>
        <v>#DIV/0!</v>
      </c>
      <c r="J87" s="118"/>
      <c r="K87" s="118"/>
      <c r="L87" s="118"/>
      <c r="M87" s="118"/>
      <c r="N87" s="118"/>
    </row>
    <row r="88" spans="1:15" ht="48" hidden="1" customHeight="1">
      <c r="A88" s="114" t="s">
        <v>162</v>
      </c>
      <c r="B88" s="115" t="s">
        <v>163</v>
      </c>
      <c r="C88" s="116">
        <f t="shared" si="39"/>
        <v>0</v>
      </c>
      <c r="D88" s="116">
        <f t="shared" si="37"/>
        <v>0</v>
      </c>
      <c r="E88" s="78" t="e">
        <f t="shared" si="36"/>
        <v>#DIV/0!</v>
      </c>
      <c r="F88" s="79">
        <f t="shared" si="41"/>
        <v>0</v>
      </c>
      <c r="G88" s="144"/>
      <c r="H88" s="144"/>
      <c r="I88" s="120" t="e">
        <f t="shared" si="30"/>
        <v>#DIV/0!</v>
      </c>
      <c r="J88" s="118"/>
      <c r="K88" s="118"/>
      <c r="L88" s="118"/>
      <c r="M88" s="118"/>
      <c r="N88" s="118"/>
    </row>
    <row r="89" spans="1:15" ht="48" hidden="1" customHeight="1">
      <c r="A89" s="114" t="s">
        <v>164</v>
      </c>
      <c r="B89" s="115" t="s">
        <v>165</v>
      </c>
      <c r="C89" s="116">
        <f t="shared" si="39"/>
        <v>0</v>
      </c>
      <c r="D89" s="116">
        <f t="shared" si="37"/>
        <v>0</v>
      </c>
      <c r="E89" s="78" t="e">
        <f t="shared" si="36"/>
        <v>#DIV/0!</v>
      </c>
      <c r="F89" s="79">
        <f t="shared" si="41"/>
        <v>0</v>
      </c>
      <c r="G89" s="144"/>
      <c r="H89" s="144"/>
      <c r="I89" s="120" t="e">
        <f t="shared" si="30"/>
        <v>#DIV/0!</v>
      </c>
      <c r="J89" s="118"/>
      <c r="K89" s="118"/>
      <c r="L89" s="118"/>
      <c r="M89" s="118"/>
      <c r="N89" s="118"/>
    </row>
    <row r="90" spans="1:15" ht="48" hidden="1" customHeight="1">
      <c r="A90" s="114" t="s">
        <v>166</v>
      </c>
      <c r="B90" s="115" t="s">
        <v>167</v>
      </c>
      <c r="C90" s="116">
        <f t="shared" si="39"/>
        <v>0</v>
      </c>
      <c r="D90" s="116">
        <f t="shared" si="37"/>
        <v>0</v>
      </c>
      <c r="E90" s="78" t="e">
        <f t="shared" si="36"/>
        <v>#DIV/0!</v>
      </c>
      <c r="F90" s="79">
        <f t="shared" si="41"/>
        <v>0</v>
      </c>
      <c r="G90" s="144"/>
      <c r="H90" s="144"/>
      <c r="I90" s="120" t="e">
        <f t="shared" si="30"/>
        <v>#DIV/0!</v>
      </c>
      <c r="J90" s="118"/>
      <c r="K90" s="118"/>
      <c r="L90" s="118"/>
      <c r="M90" s="118"/>
      <c r="N90" s="118"/>
    </row>
    <row r="91" spans="1:15" ht="48" hidden="1" customHeight="1">
      <c r="A91" s="114" t="s">
        <v>168</v>
      </c>
      <c r="B91" s="115" t="s">
        <v>49</v>
      </c>
      <c r="C91" s="116">
        <f t="shared" si="39"/>
        <v>0</v>
      </c>
      <c r="D91" s="116">
        <f t="shared" si="37"/>
        <v>0</v>
      </c>
      <c r="E91" s="78" t="e">
        <f t="shared" si="36"/>
        <v>#DIV/0!</v>
      </c>
      <c r="F91" s="79" t="e">
        <f t="shared" ref="F91:F95" si="42">D91*100/D45</f>
        <v>#DIV/0!</v>
      </c>
      <c r="G91" s="144"/>
      <c r="H91" s="144"/>
      <c r="I91" s="120" t="e">
        <f t="shared" si="30"/>
        <v>#DIV/0!</v>
      </c>
      <c r="J91" s="118"/>
      <c r="K91" s="118"/>
      <c r="L91" s="118"/>
      <c r="M91" s="118"/>
      <c r="N91" s="118"/>
    </row>
    <row r="92" spans="1:15" ht="48" hidden="1" customHeight="1">
      <c r="A92" s="114" t="s">
        <v>169</v>
      </c>
      <c r="B92" s="115" t="s">
        <v>170</v>
      </c>
      <c r="C92" s="116">
        <f t="shared" si="39"/>
        <v>0</v>
      </c>
      <c r="D92" s="116">
        <f t="shared" si="37"/>
        <v>0</v>
      </c>
      <c r="E92" s="78" t="e">
        <f t="shared" si="36"/>
        <v>#DIV/0!</v>
      </c>
      <c r="F92" s="79">
        <f t="shared" si="42"/>
        <v>0</v>
      </c>
      <c r="G92" s="144"/>
      <c r="H92" s="144"/>
      <c r="I92" s="120" t="e">
        <f t="shared" si="30"/>
        <v>#DIV/0!</v>
      </c>
      <c r="J92" s="118"/>
      <c r="K92" s="118"/>
      <c r="L92" s="118"/>
      <c r="M92" s="118"/>
      <c r="N92" s="118"/>
    </row>
    <row r="93" spans="1:15" ht="24" hidden="1" customHeight="1">
      <c r="A93" s="114" t="s">
        <v>171</v>
      </c>
      <c r="B93" s="115" t="s">
        <v>90</v>
      </c>
      <c r="C93" s="116">
        <f t="shared" si="39"/>
        <v>0</v>
      </c>
      <c r="D93" s="116">
        <f t="shared" si="37"/>
        <v>0</v>
      </c>
      <c r="E93" s="78" t="e">
        <f t="shared" si="36"/>
        <v>#DIV/0!</v>
      </c>
      <c r="F93" s="79">
        <f t="shared" si="42"/>
        <v>0</v>
      </c>
      <c r="G93" s="144"/>
      <c r="H93" s="144"/>
      <c r="I93" s="120" t="e">
        <f t="shared" si="30"/>
        <v>#DIV/0!</v>
      </c>
      <c r="J93" s="118"/>
      <c r="K93" s="118"/>
      <c r="L93" s="118"/>
      <c r="M93" s="118"/>
      <c r="N93" s="118"/>
    </row>
    <row r="94" spans="1:15" ht="36" hidden="1" customHeight="1">
      <c r="A94" s="114" t="s">
        <v>172</v>
      </c>
      <c r="B94" s="115" t="s">
        <v>173</v>
      </c>
      <c r="C94" s="116">
        <f t="shared" si="39"/>
        <v>0</v>
      </c>
      <c r="D94" s="116">
        <f t="shared" si="37"/>
        <v>0</v>
      </c>
      <c r="E94" s="78" t="e">
        <f t="shared" si="36"/>
        <v>#DIV/0!</v>
      </c>
      <c r="F94" s="79">
        <f t="shared" si="42"/>
        <v>0</v>
      </c>
      <c r="G94" s="144"/>
      <c r="H94" s="144"/>
      <c r="I94" s="120" t="e">
        <f t="shared" si="30"/>
        <v>#DIV/0!</v>
      </c>
      <c r="J94" s="118"/>
      <c r="K94" s="118"/>
      <c r="L94" s="118"/>
      <c r="M94" s="118"/>
      <c r="N94" s="118"/>
    </row>
    <row r="95" spans="1:15" ht="36" hidden="1" customHeight="1">
      <c r="A95" s="114" t="s">
        <v>174</v>
      </c>
      <c r="B95" s="115" t="s">
        <v>175</v>
      </c>
      <c r="C95" s="116">
        <f t="shared" si="39"/>
        <v>0</v>
      </c>
      <c r="D95" s="116">
        <f t="shared" si="37"/>
        <v>0</v>
      </c>
      <c r="E95" s="78" t="e">
        <f t="shared" si="36"/>
        <v>#DIV/0!</v>
      </c>
      <c r="F95" s="79">
        <f t="shared" si="42"/>
        <v>0</v>
      </c>
      <c r="G95" s="144"/>
      <c r="H95" s="144"/>
      <c r="I95" s="120" t="e">
        <f t="shared" si="30"/>
        <v>#DIV/0!</v>
      </c>
      <c r="J95" s="118"/>
      <c r="K95" s="118"/>
      <c r="L95" s="118"/>
      <c r="M95" s="118"/>
      <c r="N95" s="118"/>
    </row>
    <row r="96" spans="1:15" s="7" customFormat="1" ht="24">
      <c r="A96" s="75" t="s">
        <v>176</v>
      </c>
      <c r="B96" s="76" t="s">
        <v>83</v>
      </c>
      <c r="C96" s="77">
        <f>C97+C98</f>
        <v>-1416</v>
      </c>
      <c r="D96" s="77">
        <f>D97+D98</f>
        <v>0</v>
      </c>
      <c r="E96" s="78">
        <f>D96/C96*100</f>
        <v>0</v>
      </c>
      <c r="F96" s="79"/>
      <c r="G96" s="79">
        <f>G97+G98</f>
        <v>-1250</v>
      </c>
      <c r="H96" s="79">
        <f>H97+H98</f>
        <v>0</v>
      </c>
      <c r="I96" s="120">
        <f t="shared" si="30"/>
        <v>0</v>
      </c>
      <c r="J96" s="120"/>
      <c r="K96" s="120">
        <f>K97+K98</f>
        <v>0</v>
      </c>
      <c r="L96" s="120">
        <f t="shared" ref="L96:M96" si="43">L97+L98</f>
        <v>0</v>
      </c>
      <c r="M96" s="120">
        <f t="shared" si="43"/>
        <v>0</v>
      </c>
      <c r="N96" s="120"/>
      <c r="O96" s="37"/>
    </row>
    <row r="97" spans="1:15" ht="53.25" customHeight="1">
      <c r="A97" s="114" t="s">
        <v>177</v>
      </c>
      <c r="B97" s="115" t="s">
        <v>115</v>
      </c>
      <c r="C97" s="116">
        <f>G97+K97</f>
        <v>-1500</v>
      </c>
      <c r="D97" s="116">
        <f>-H97+L97</f>
        <v>0</v>
      </c>
      <c r="E97" s="117">
        <f t="shared" si="36"/>
        <v>0</v>
      </c>
      <c r="F97" s="79"/>
      <c r="G97" s="118">
        <v>-1500</v>
      </c>
      <c r="H97" s="118">
        <v>0</v>
      </c>
      <c r="I97" s="138">
        <f t="shared" si="30"/>
        <v>0</v>
      </c>
      <c r="J97" s="118"/>
      <c r="K97" s="118"/>
      <c r="L97" s="118"/>
      <c r="M97" s="118"/>
      <c r="N97" s="118"/>
    </row>
    <row r="98" spans="1:15" ht="54.75" customHeight="1">
      <c r="A98" s="114" t="s">
        <v>178</v>
      </c>
      <c r="B98" s="115" t="s">
        <v>80</v>
      </c>
      <c r="C98" s="116">
        <f>G98+K98-166</f>
        <v>84</v>
      </c>
      <c r="D98" s="116">
        <f>H98+L98</f>
        <v>0</v>
      </c>
      <c r="E98" s="117">
        <f t="shared" si="36"/>
        <v>0</v>
      </c>
      <c r="F98" s="79"/>
      <c r="G98" s="118">
        <v>250</v>
      </c>
      <c r="H98" s="118">
        <v>0</v>
      </c>
      <c r="I98" s="138">
        <f t="shared" si="30"/>
        <v>0</v>
      </c>
      <c r="J98" s="118"/>
      <c r="K98" s="118"/>
      <c r="L98" s="118"/>
      <c r="M98" s="118"/>
      <c r="N98" s="118"/>
    </row>
    <row r="99" spans="1:15" s="81" customFormat="1" ht="33" customHeight="1">
      <c r="A99" s="75" t="s">
        <v>179</v>
      </c>
      <c r="B99" s="76" t="s">
        <v>81</v>
      </c>
      <c r="C99" s="77">
        <f>G99+K99</f>
        <v>34698.300000000047</v>
      </c>
      <c r="D99" s="77">
        <f>H99+L99</f>
        <v>-21260.000000000004</v>
      </c>
      <c r="E99" s="78">
        <f t="shared" si="36"/>
        <v>-61.27101327730746</v>
      </c>
      <c r="F99" s="79"/>
      <c r="G99" s="79">
        <v>0</v>
      </c>
      <c r="H99" s="79">
        <f>H100+H111</f>
        <v>-9005.8000000000029</v>
      </c>
      <c r="I99" s="132" t="e">
        <f>H99/G99*100</f>
        <v>#DIV/0!</v>
      </c>
      <c r="J99" s="79"/>
      <c r="K99" s="79">
        <f>K100+K111</f>
        <v>34698.300000000047</v>
      </c>
      <c r="L99" s="79">
        <f>L100+L111</f>
        <v>-12254.2</v>
      </c>
      <c r="M99" s="132">
        <f t="shared" ref="M99:M111" si="44">L99/K99*100</f>
        <v>-35.316427605963355</v>
      </c>
      <c r="N99" s="79"/>
      <c r="O99" s="80"/>
    </row>
    <row r="100" spans="1:15" ht="14.25" customHeight="1">
      <c r="A100" s="114" t="s">
        <v>228</v>
      </c>
      <c r="B100" s="115" t="s">
        <v>180</v>
      </c>
      <c r="C100" s="116">
        <f>G100+K100+93928.9</f>
        <v>-2317183.7000000002</v>
      </c>
      <c r="D100" s="116">
        <f>H100+L100-(-9393.4)</f>
        <v>-113673.90000000001</v>
      </c>
      <c r="E100" s="117">
        <f t="shared" si="36"/>
        <v>4.905692198680665</v>
      </c>
      <c r="F100" s="79"/>
      <c r="G100" s="118">
        <v>-2047321</v>
      </c>
      <c r="H100" s="152">
        <v>-92585.1</v>
      </c>
      <c r="I100" s="138">
        <f t="shared" si="30"/>
        <v>4.5222561581696272</v>
      </c>
      <c r="J100" s="118"/>
      <c r="K100" s="118">
        <v>-363791.6</v>
      </c>
      <c r="L100" s="118">
        <v>-30482.2</v>
      </c>
      <c r="M100" s="133">
        <f t="shared" si="44"/>
        <v>8.3790279929498102</v>
      </c>
      <c r="N100" s="118"/>
    </row>
    <row r="101" spans="1:15" ht="0.75" hidden="1" customHeight="1">
      <c r="A101" s="114" t="s">
        <v>181</v>
      </c>
      <c r="B101" s="115" t="s">
        <v>89</v>
      </c>
      <c r="C101" s="116">
        <f t="shared" si="39"/>
        <v>0</v>
      </c>
      <c r="D101" s="116">
        <f t="shared" si="37"/>
        <v>0</v>
      </c>
      <c r="E101" s="117" t="e">
        <f t="shared" si="36"/>
        <v>#DIV/0!</v>
      </c>
      <c r="F101" s="79">
        <f t="shared" ref="F101:F107" si="45">D101*100/D55</f>
        <v>0</v>
      </c>
      <c r="G101" s="118"/>
      <c r="H101" s="152"/>
      <c r="I101" s="138" t="e">
        <f t="shared" si="30"/>
        <v>#DIV/0!</v>
      </c>
      <c r="J101" s="118"/>
      <c r="K101" s="118"/>
      <c r="L101" s="118"/>
      <c r="M101" s="133" t="e">
        <f t="shared" si="44"/>
        <v>#DIV/0!</v>
      </c>
      <c r="N101" s="118"/>
    </row>
    <row r="102" spans="1:15" ht="24" hidden="1" customHeight="1">
      <c r="A102" s="114" t="s">
        <v>182</v>
      </c>
      <c r="B102" s="115" t="s">
        <v>65</v>
      </c>
      <c r="C102" s="116">
        <f t="shared" si="39"/>
        <v>0</v>
      </c>
      <c r="D102" s="116">
        <f t="shared" si="37"/>
        <v>0</v>
      </c>
      <c r="E102" s="117" t="e">
        <f t="shared" si="36"/>
        <v>#DIV/0!</v>
      </c>
      <c r="F102" s="79">
        <f t="shared" si="45"/>
        <v>0</v>
      </c>
      <c r="G102" s="118"/>
      <c r="H102" s="152"/>
      <c r="I102" s="138" t="e">
        <f t="shared" si="30"/>
        <v>#DIV/0!</v>
      </c>
      <c r="J102" s="118"/>
      <c r="K102" s="118"/>
      <c r="L102" s="118"/>
      <c r="M102" s="133" t="e">
        <f t="shared" si="44"/>
        <v>#DIV/0!</v>
      </c>
      <c r="N102" s="118"/>
    </row>
    <row r="103" spans="1:15" ht="36" hidden="1" customHeight="1">
      <c r="A103" s="114" t="s">
        <v>183</v>
      </c>
      <c r="B103" s="115" t="s">
        <v>184</v>
      </c>
      <c r="C103" s="116">
        <f t="shared" si="39"/>
        <v>0</v>
      </c>
      <c r="D103" s="116">
        <f t="shared" si="37"/>
        <v>0</v>
      </c>
      <c r="E103" s="117" t="e">
        <f t="shared" si="36"/>
        <v>#DIV/0!</v>
      </c>
      <c r="F103" s="79">
        <f t="shared" si="45"/>
        <v>0</v>
      </c>
      <c r="G103" s="118"/>
      <c r="H103" s="152"/>
      <c r="I103" s="138" t="e">
        <f t="shared" si="30"/>
        <v>#DIV/0!</v>
      </c>
      <c r="J103" s="118"/>
      <c r="K103" s="118"/>
      <c r="L103" s="118"/>
      <c r="M103" s="133" t="e">
        <f t="shared" si="44"/>
        <v>#DIV/0!</v>
      </c>
      <c r="N103" s="118"/>
    </row>
    <row r="104" spans="1:15" ht="24" hidden="1" customHeight="1">
      <c r="A104" s="114" t="s">
        <v>185</v>
      </c>
      <c r="B104" s="115" t="s">
        <v>186</v>
      </c>
      <c r="C104" s="116">
        <f t="shared" si="39"/>
        <v>0</v>
      </c>
      <c r="D104" s="116">
        <f t="shared" si="37"/>
        <v>0</v>
      </c>
      <c r="E104" s="117" t="e">
        <f t="shared" si="36"/>
        <v>#DIV/0!</v>
      </c>
      <c r="F104" s="79">
        <f t="shared" si="45"/>
        <v>0</v>
      </c>
      <c r="G104" s="118"/>
      <c r="H104" s="152"/>
      <c r="I104" s="138" t="e">
        <f t="shared" si="30"/>
        <v>#DIV/0!</v>
      </c>
      <c r="J104" s="118"/>
      <c r="K104" s="118"/>
      <c r="L104" s="118"/>
      <c r="M104" s="133" t="e">
        <f t="shared" si="44"/>
        <v>#DIV/0!</v>
      </c>
      <c r="N104" s="118"/>
    </row>
    <row r="105" spans="1:15" ht="24" hidden="1" customHeight="1">
      <c r="A105" s="114" t="s">
        <v>187</v>
      </c>
      <c r="B105" s="115" t="s">
        <v>30</v>
      </c>
      <c r="C105" s="116">
        <f t="shared" si="39"/>
        <v>0</v>
      </c>
      <c r="D105" s="116">
        <f t="shared" si="37"/>
        <v>0</v>
      </c>
      <c r="E105" s="117" t="e">
        <f t="shared" si="36"/>
        <v>#DIV/0!</v>
      </c>
      <c r="F105" s="79">
        <f t="shared" si="45"/>
        <v>0</v>
      </c>
      <c r="G105" s="118"/>
      <c r="H105" s="152"/>
      <c r="I105" s="138" t="e">
        <f t="shared" si="30"/>
        <v>#DIV/0!</v>
      </c>
      <c r="J105" s="118"/>
      <c r="K105" s="118"/>
      <c r="L105" s="118"/>
      <c r="M105" s="133" t="e">
        <f t="shared" si="44"/>
        <v>#DIV/0!</v>
      </c>
      <c r="N105" s="118"/>
    </row>
    <row r="106" spans="1:15" ht="18.75" hidden="1" customHeight="1">
      <c r="A106" s="114" t="s">
        <v>188</v>
      </c>
      <c r="B106" s="115" t="s">
        <v>189</v>
      </c>
      <c r="C106" s="116">
        <f t="shared" si="39"/>
        <v>0</v>
      </c>
      <c r="D106" s="116">
        <f t="shared" si="37"/>
        <v>0</v>
      </c>
      <c r="E106" s="117" t="e">
        <f t="shared" si="36"/>
        <v>#DIV/0!</v>
      </c>
      <c r="F106" s="79" t="e">
        <f t="shared" si="45"/>
        <v>#DIV/0!</v>
      </c>
      <c r="G106" s="118"/>
      <c r="H106" s="152"/>
      <c r="I106" s="138" t="e">
        <f t="shared" si="30"/>
        <v>#DIV/0!</v>
      </c>
      <c r="J106" s="118"/>
      <c r="K106" s="118"/>
      <c r="L106" s="118"/>
      <c r="M106" s="133" t="e">
        <f t="shared" si="44"/>
        <v>#DIV/0!</v>
      </c>
      <c r="N106" s="118"/>
    </row>
    <row r="107" spans="1:15" ht="24" hidden="1" customHeight="1">
      <c r="A107" s="114" t="s">
        <v>190</v>
      </c>
      <c r="B107" s="115" t="s">
        <v>47</v>
      </c>
      <c r="C107" s="116">
        <f t="shared" si="39"/>
        <v>0</v>
      </c>
      <c r="D107" s="116">
        <f t="shared" si="37"/>
        <v>0</v>
      </c>
      <c r="E107" s="117" t="e">
        <f t="shared" si="36"/>
        <v>#DIV/0!</v>
      </c>
      <c r="F107" s="79" t="e">
        <f t="shared" si="45"/>
        <v>#DIV/0!</v>
      </c>
      <c r="G107" s="118"/>
      <c r="H107" s="152"/>
      <c r="I107" s="138" t="e">
        <f t="shared" si="30"/>
        <v>#DIV/0!</v>
      </c>
      <c r="J107" s="118"/>
      <c r="K107" s="118"/>
      <c r="L107" s="118"/>
      <c r="M107" s="133" t="e">
        <f t="shared" si="44"/>
        <v>#DIV/0!</v>
      </c>
      <c r="N107" s="118"/>
    </row>
    <row r="108" spans="1:15" ht="24" hidden="1" customHeight="1">
      <c r="A108" s="114" t="s">
        <v>191</v>
      </c>
      <c r="B108" s="115" t="s">
        <v>192</v>
      </c>
      <c r="C108" s="116">
        <f t="shared" si="39"/>
        <v>0</v>
      </c>
      <c r="D108" s="116">
        <f t="shared" si="37"/>
        <v>0</v>
      </c>
      <c r="E108" s="117" t="e">
        <f t="shared" si="36"/>
        <v>#DIV/0!</v>
      </c>
      <c r="F108" s="79">
        <f t="shared" ref="F108:F110" si="46">D108*100/D63</f>
        <v>0</v>
      </c>
      <c r="G108" s="118"/>
      <c r="H108" s="152"/>
      <c r="I108" s="138" t="e">
        <f t="shared" si="30"/>
        <v>#DIV/0!</v>
      </c>
      <c r="J108" s="118"/>
      <c r="K108" s="118"/>
      <c r="L108" s="118"/>
      <c r="M108" s="133" t="e">
        <f t="shared" si="44"/>
        <v>#DIV/0!</v>
      </c>
      <c r="N108" s="118"/>
    </row>
    <row r="109" spans="1:15" ht="48" hidden="1" customHeight="1">
      <c r="A109" s="114" t="s">
        <v>193</v>
      </c>
      <c r="B109" s="115" t="s">
        <v>194</v>
      </c>
      <c r="C109" s="116">
        <f t="shared" si="39"/>
        <v>0</v>
      </c>
      <c r="D109" s="116">
        <f t="shared" si="37"/>
        <v>0</v>
      </c>
      <c r="E109" s="117" t="e">
        <f t="shared" si="36"/>
        <v>#DIV/0!</v>
      </c>
      <c r="F109" s="79" t="e">
        <f t="shared" si="46"/>
        <v>#DIV/0!</v>
      </c>
      <c r="G109" s="118"/>
      <c r="H109" s="152"/>
      <c r="I109" s="138" t="e">
        <f t="shared" si="30"/>
        <v>#DIV/0!</v>
      </c>
      <c r="J109" s="118"/>
      <c r="K109" s="118"/>
      <c r="L109" s="118"/>
      <c r="M109" s="133" t="e">
        <f t="shared" si="44"/>
        <v>#DIV/0!</v>
      </c>
      <c r="N109" s="118"/>
    </row>
    <row r="110" spans="1:15" ht="72" hidden="1" customHeight="1">
      <c r="A110" s="114" t="s">
        <v>195</v>
      </c>
      <c r="B110" s="115" t="s">
        <v>196</v>
      </c>
      <c r="C110" s="116">
        <f t="shared" si="39"/>
        <v>0</v>
      </c>
      <c r="D110" s="116">
        <f t="shared" si="37"/>
        <v>0</v>
      </c>
      <c r="E110" s="117" t="e">
        <f t="shared" si="36"/>
        <v>#DIV/0!</v>
      </c>
      <c r="F110" s="79" t="e">
        <f t="shared" si="46"/>
        <v>#DIV/0!</v>
      </c>
      <c r="G110" s="118"/>
      <c r="H110" s="152"/>
      <c r="I110" s="138" t="e">
        <f t="shared" si="30"/>
        <v>#DIV/0!</v>
      </c>
      <c r="J110" s="118"/>
      <c r="K110" s="118"/>
      <c r="L110" s="118"/>
      <c r="M110" s="133" t="e">
        <f t="shared" si="44"/>
        <v>#DIV/0!</v>
      </c>
      <c r="N110" s="118"/>
    </row>
    <row r="111" spans="1:15" ht="15" customHeight="1">
      <c r="A111" s="114" t="s">
        <v>197</v>
      </c>
      <c r="B111" s="115" t="s">
        <v>198</v>
      </c>
      <c r="C111" s="116">
        <f>G111+K111-93928.9</f>
        <v>2352404</v>
      </c>
      <c r="D111" s="116">
        <f>H111+L111-9393.4</f>
        <v>92413.900000000009</v>
      </c>
      <c r="E111" s="117">
        <f t="shared" si="36"/>
        <v>3.928487623724497</v>
      </c>
      <c r="F111" s="79"/>
      <c r="G111" s="118">
        <v>2047843</v>
      </c>
      <c r="H111" s="152">
        <v>83579.3</v>
      </c>
      <c r="I111" s="138">
        <f t="shared" si="30"/>
        <v>4.0813333834673848</v>
      </c>
      <c r="J111" s="118"/>
      <c r="K111" s="118">
        <v>398489.9</v>
      </c>
      <c r="L111" s="118">
        <v>18228</v>
      </c>
      <c r="M111" s="133">
        <f t="shared" si="44"/>
        <v>4.5742690090765166</v>
      </c>
      <c r="N111" s="118"/>
    </row>
    <row r="112" spans="1:15">
      <c r="A112" s="121"/>
      <c r="B112" s="122"/>
      <c r="C112" s="123"/>
      <c r="D112" s="123"/>
      <c r="E112" s="123"/>
      <c r="F112" s="124"/>
      <c r="G112" s="145"/>
      <c r="H112" s="145"/>
      <c r="I112" s="124"/>
      <c r="J112" s="124"/>
      <c r="K112" s="139"/>
      <c r="L112" s="139"/>
      <c r="M112" s="139"/>
      <c r="N112" s="139"/>
    </row>
    <row r="113" spans="1:15">
      <c r="G113" s="146"/>
      <c r="H113" s="146"/>
      <c r="K113" s="140"/>
      <c r="L113" s="140"/>
      <c r="M113" s="140"/>
      <c r="N113" s="140"/>
    </row>
    <row r="114" spans="1:15" s="3" customFormat="1">
      <c r="A114" s="12" t="s">
        <v>246</v>
      </c>
      <c r="C114" s="3" t="s">
        <v>247</v>
      </c>
      <c r="F114" s="32"/>
      <c r="G114" s="146"/>
      <c r="H114" s="147"/>
      <c r="I114" s="32"/>
      <c r="J114" s="32"/>
      <c r="K114" s="140"/>
      <c r="L114" s="140"/>
      <c r="M114" s="140"/>
      <c r="N114" s="140"/>
      <c r="O114" s="32"/>
    </row>
    <row r="115" spans="1:15">
      <c r="G115" s="146"/>
    </row>
    <row r="116" spans="1:15">
      <c r="C116" s="11"/>
      <c r="D116" s="11"/>
    </row>
    <row r="117" spans="1:15">
      <c r="A117" s="10" t="s">
        <v>245</v>
      </c>
      <c r="C117" s="11"/>
      <c r="D117" s="11"/>
    </row>
    <row r="118" spans="1:15">
      <c r="C118" s="11"/>
      <c r="D118" s="11"/>
    </row>
  </sheetData>
  <mergeCells count="18">
    <mergeCell ref="V66:W66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5:F66"/>
    <mergeCell ref="I65:I66"/>
    <mergeCell ref="M65:M66"/>
    <mergeCell ref="G7:H7"/>
    <mergeCell ref="G1:H1"/>
    <mergeCell ref="A66:C66"/>
  </mergeCells>
  <printOptions horizontalCentered="1"/>
  <pageMargins left="0.19685039370078741" right="0.19685039370078741" top="0.44" bottom="3.937007874015748E-2" header="0.48" footer="0"/>
  <pageSetup paperSize="9" scale="72" fitToHeight="3" orientation="landscape" r:id="rId1"/>
  <rowBreaks count="3" manualBreakCount="3">
    <brk id="29" max="13" man="1"/>
    <brk id="63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SheetLayoutView="85" workbookViewId="0">
      <selection activeCell="L1" sqref="L1:M1048576"/>
    </sheetView>
  </sheetViews>
  <sheetFormatPr defaultRowHeight="15"/>
  <cols>
    <col min="1" max="1" width="27.5703125" style="2" customWidth="1"/>
    <col min="2" max="2" width="15.42578125" style="2" customWidth="1"/>
    <col min="3" max="3" width="14.140625" style="44" customWidth="1"/>
    <col min="4" max="4" width="12.5703125" style="44" customWidth="1"/>
    <col min="5" max="5" width="8.5703125" style="44" customWidth="1"/>
    <col min="6" max="6" width="14.28515625" style="44" customWidth="1"/>
    <col min="7" max="7" width="13" style="44" customWidth="1"/>
    <col min="8" max="8" width="10.5703125" style="44" customWidth="1"/>
    <col min="9" max="9" width="10.85546875" style="71" customWidth="1"/>
    <col min="10" max="10" width="13.42578125" style="71" customWidth="1"/>
    <col min="11" max="11" width="12.5703125" style="71" customWidth="1"/>
    <col min="12" max="12" width="9.140625" style="44"/>
    <col min="13" max="13" width="24.7109375" style="2" customWidth="1"/>
    <col min="14" max="14" width="13.42578125" style="2" customWidth="1"/>
    <col min="15" max="15" width="16.5703125" style="2" customWidth="1"/>
    <col min="16" max="16" width="13.5703125" style="2" customWidth="1"/>
    <col min="17" max="16384" width="9.140625" style="2"/>
  </cols>
  <sheetData>
    <row r="1" spans="1:16" ht="15.75">
      <c r="A1" s="13" t="s">
        <v>249</v>
      </c>
      <c r="B1" s="14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ht="15.75">
      <c r="A2" s="15" t="s">
        <v>255</v>
      </c>
      <c r="B2" s="16"/>
      <c r="C2" s="39"/>
      <c r="D2" s="39"/>
      <c r="E2" s="39"/>
      <c r="F2" s="199"/>
      <c r="G2" s="199"/>
      <c r="H2" s="39"/>
      <c r="I2" s="39"/>
      <c r="J2" s="39"/>
      <c r="K2" s="62" t="s">
        <v>199</v>
      </c>
      <c r="L2" s="39"/>
    </row>
    <row r="3" spans="1:16">
      <c r="A3" s="212"/>
      <c r="B3" s="213"/>
      <c r="C3" s="200" t="s">
        <v>131</v>
      </c>
      <c r="D3" s="201"/>
      <c r="E3" s="202"/>
      <c r="F3" s="200" t="s">
        <v>127</v>
      </c>
      <c r="G3" s="201"/>
      <c r="H3" s="202"/>
      <c r="I3" s="203" t="s">
        <v>128</v>
      </c>
      <c r="J3" s="204"/>
      <c r="K3" s="205"/>
      <c r="L3" s="39"/>
    </row>
    <row r="4" spans="1:16" ht="45">
      <c r="A4" s="208" t="s">
        <v>200</v>
      </c>
      <c r="B4" s="209"/>
      <c r="C4" s="40" t="s">
        <v>201</v>
      </c>
      <c r="D4" s="40" t="s">
        <v>202</v>
      </c>
      <c r="E4" s="40" t="s">
        <v>129</v>
      </c>
      <c r="F4" s="141" t="s">
        <v>203</v>
      </c>
      <c r="G4" s="141" t="s">
        <v>204</v>
      </c>
      <c r="H4" s="40" t="s">
        <v>129</v>
      </c>
      <c r="I4" s="141" t="s">
        <v>205</v>
      </c>
      <c r="J4" s="141" t="s">
        <v>206</v>
      </c>
      <c r="K4" s="141" t="s">
        <v>129</v>
      </c>
      <c r="L4" s="63"/>
    </row>
    <row r="5" spans="1:16">
      <c r="A5" s="210">
        <v>1</v>
      </c>
      <c r="B5" s="211"/>
      <c r="C5" s="41">
        <v>2</v>
      </c>
      <c r="D5" s="41">
        <v>3</v>
      </c>
      <c r="E5" s="41">
        <v>4</v>
      </c>
      <c r="F5" s="30">
        <v>5</v>
      </c>
      <c r="G5" s="30">
        <v>6</v>
      </c>
      <c r="H5" s="41">
        <v>7</v>
      </c>
      <c r="I5" s="30">
        <v>8</v>
      </c>
      <c r="J5" s="30">
        <v>9</v>
      </c>
      <c r="K5" s="30">
        <v>10</v>
      </c>
      <c r="L5" s="64"/>
    </row>
    <row r="6" spans="1:16" ht="37.5" customHeight="1">
      <c r="A6" s="214" t="s">
        <v>254</v>
      </c>
      <c r="B6" s="215"/>
      <c r="C6" s="153">
        <f>F6+I6</f>
        <v>1157115.9000000001</v>
      </c>
      <c r="D6" s="153">
        <f>G6+J6</f>
        <v>52894.5</v>
      </c>
      <c r="E6" s="42">
        <f t="shared" ref="E6:E8" si="0">D6/C6*100</f>
        <v>4.5712361225007792</v>
      </c>
      <c r="F6" s="154">
        <v>1007349.8</v>
      </c>
      <c r="G6" s="154">
        <v>45493.9</v>
      </c>
      <c r="H6" s="42">
        <f t="shared" ref="H6:H8" si="1">G6/F6*100</f>
        <v>4.5161968563452337</v>
      </c>
      <c r="I6" s="153">
        <v>149766.1</v>
      </c>
      <c r="J6" s="153">
        <v>7400.6</v>
      </c>
      <c r="K6" s="42">
        <f t="shared" ref="K6:K7" si="2">J6/I6*100</f>
        <v>4.9414386833869619</v>
      </c>
      <c r="L6" s="65"/>
      <c r="M6" s="18"/>
      <c r="N6" s="50"/>
      <c r="O6" s="19"/>
      <c r="P6" s="19"/>
    </row>
    <row r="7" spans="1:16" ht="28.5" customHeight="1">
      <c r="A7" s="214" t="s">
        <v>256</v>
      </c>
      <c r="B7" s="215"/>
      <c r="C7" s="153">
        <f>F7+I7</f>
        <v>348651</v>
      </c>
      <c r="D7" s="153">
        <f t="shared" ref="D7" si="3">G7+J7</f>
        <v>1522.4</v>
      </c>
      <c r="E7" s="42">
        <f t="shared" si="0"/>
        <v>0.43665441946244243</v>
      </c>
      <c r="F7" s="154">
        <v>303507.3</v>
      </c>
      <c r="G7" s="154">
        <v>622.1</v>
      </c>
      <c r="H7" s="42">
        <f t="shared" si="1"/>
        <v>0.20497035820884707</v>
      </c>
      <c r="I7" s="153">
        <v>45143.7</v>
      </c>
      <c r="J7" s="153">
        <v>900.3</v>
      </c>
      <c r="K7" s="42">
        <f t="shared" si="2"/>
        <v>1.9942982077233367</v>
      </c>
      <c r="L7" s="65"/>
      <c r="M7" s="18"/>
      <c r="N7" s="50"/>
      <c r="O7" s="19"/>
      <c r="P7" s="19"/>
    </row>
    <row r="8" spans="1:16" s="166" customFormat="1" ht="43.5" customHeight="1">
      <c r="A8" s="214" t="s">
        <v>257</v>
      </c>
      <c r="B8" s="215"/>
      <c r="C8" s="164">
        <f>F8+I8</f>
        <v>93242</v>
      </c>
      <c r="D8" s="164">
        <f>G8+J8</f>
        <v>11566.2</v>
      </c>
      <c r="E8" s="165">
        <f t="shared" si="0"/>
        <v>12.404495828060316</v>
      </c>
      <c r="F8" s="154">
        <v>93242</v>
      </c>
      <c r="G8" s="154">
        <v>11566.2</v>
      </c>
      <c r="H8" s="165">
        <f t="shared" si="1"/>
        <v>12.404495828060316</v>
      </c>
      <c r="I8" s="153"/>
      <c r="J8" s="153"/>
      <c r="K8" s="165" t="e">
        <f>J8/I8*100</f>
        <v>#DIV/0!</v>
      </c>
      <c r="L8" s="65"/>
      <c r="M8" s="18"/>
      <c r="N8" s="50"/>
      <c r="O8" s="19"/>
      <c r="P8" s="19"/>
    </row>
    <row r="9" spans="1:16" ht="14.25" customHeight="1">
      <c r="A9" s="158"/>
      <c r="B9" s="159"/>
      <c r="C9" s="160"/>
      <c r="D9" s="160"/>
      <c r="E9" s="161"/>
      <c r="F9" s="162"/>
      <c r="G9" s="162"/>
      <c r="H9" s="161"/>
      <c r="I9" s="163"/>
      <c r="J9" s="163"/>
      <c r="K9" s="161"/>
      <c r="L9" s="65"/>
      <c r="M9" s="18"/>
      <c r="N9" s="50"/>
      <c r="O9" s="19"/>
      <c r="P9" s="19"/>
    </row>
    <row r="10" spans="1:16">
      <c r="A10" s="206" t="s">
        <v>207</v>
      </c>
      <c r="B10" s="207"/>
      <c r="C10" s="207"/>
      <c r="D10" s="207"/>
      <c r="E10" s="207"/>
      <c r="F10" s="29"/>
      <c r="G10" s="29"/>
      <c r="H10" s="29"/>
      <c r="I10" s="29"/>
      <c r="J10" s="29"/>
      <c r="K10" s="29"/>
      <c r="L10" s="29"/>
      <c r="M10" s="18"/>
      <c r="N10" s="50"/>
      <c r="O10" s="19"/>
      <c r="P10" s="19"/>
    </row>
    <row r="11" spans="1:16">
      <c r="A11" s="22"/>
      <c r="B11" s="23"/>
      <c r="C11" s="48"/>
      <c r="D11" s="48"/>
      <c r="E11" s="48"/>
      <c r="F11" s="29"/>
      <c r="G11" s="29"/>
      <c r="H11" s="29"/>
      <c r="I11" s="29"/>
      <c r="J11" s="66"/>
      <c r="K11" s="62" t="s">
        <v>199</v>
      </c>
      <c r="L11" s="29"/>
      <c r="M11" s="20"/>
      <c r="N11" s="51"/>
      <c r="O11" s="21"/>
      <c r="P11" s="21"/>
    </row>
    <row r="12" spans="1:16">
      <c r="A12" s="24"/>
      <c r="B12" s="24"/>
      <c r="C12" s="198" t="s">
        <v>242</v>
      </c>
      <c r="D12" s="198"/>
      <c r="E12" s="198"/>
      <c r="F12" s="198" t="s">
        <v>253</v>
      </c>
      <c r="G12" s="198"/>
      <c r="H12" s="198"/>
      <c r="I12" s="198" t="s">
        <v>250</v>
      </c>
      <c r="J12" s="198"/>
      <c r="K12" s="198"/>
      <c r="L12" s="29"/>
    </row>
    <row r="13" spans="1:16" ht="15" customHeight="1">
      <c r="A13" s="194" t="s">
        <v>208</v>
      </c>
      <c r="B13" s="196" t="s">
        <v>236</v>
      </c>
      <c r="C13" s="191" t="s">
        <v>209</v>
      </c>
      <c r="D13" s="191" t="s">
        <v>210</v>
      </c>
      <c r="E13" s="191" t="s">
        <v>211</v>
      </c>
      <c r="F13" s="191" t="s">
        <v>209</v>
      </c>
      <c r="G13" s="191" t="s">
        <v>210</v>
      </c>
      <c r="H13" s="191" t="s">
        <v>211</v>
      </c>
      <c r="I13" s="191" t="s">
        <v>209</v>
      </c>
      <c r="J13" s="191" t="s">
        <v>210</v>
      </c>
      <c r="K13" s="191" t="s">
        <v>211</v>
      </c>
      <c r="L13" s="67"/>
    </row>
    <row r="14" spans="1:16" ht="23.25" customHeight="1">
      <c r="A14" s="195"/>
      <c r="B14" s="197"/>
      <c r="C14" s="192"/>
      <c r="D14" s="192"/>
      <c r="E14" s="192"/>
      <c r="F14" s="192"/>
      <c r="G14" s="192"/>
      <c r="H14" s="192"/>
      <c r="I14" s="193"/>
      <c r="J14" s="193"/>
      <c r="K14" s="193"/>
      <c r="L14" s="68"/>
    </row>
    <row r="15" spans="1:16">
      <c r="A15" s="1">
        <v>1</v>
      </c>
      <c r="B15" s="1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69"/>
    </row>
    <row r="16" spans="1:16" ht="28.5" customHeight="1">
      <c r="A16" s="25" t="s">
        <v>212</v>
      </c>
      <c r="B16" s="26"/>
      <c r="C16" s="148">
        <f>D16+E16</f>
        <v>4186.2</v>
      </c>
      <c r="D16" s="148">
        <f>D18+D19+D20+D21+D22+D23+D24+D25+D26+D27+D28+D29+D30+D31</f>
        <v>3823.3</v>
      </c>
      <c r="E16" s="148">
        <f>E18+E19+E20+E21+E22+E23+E24+E25+E26+E27+E28+E29+E30+E31</f>
        <v>362.90000000000003</v>
      </c>
      <c r="F16" s="148">
        <f>G16+H16</f>
        <v>0</v>
      </c>
      <c r="G16" s="148">
        <f>G18+G19+G20+G21+G22+G23+G24+G25+G26+G27+G28+G29+G30+G31</f>
        <v>0</v>
      </c>
      <c r="H16" s="148">
        <f>H18+H19+H20+H21+H22+H23+H24+H25+H26+H27+H28+H29+H30+H31</f>
        <v>0</v>
      </c>
      <c r="I16" s="148">
        <f>J16+K16</f>
        <v>0</v>
      </c>
      <c r="J16" s="148">
        <v>0</v>
      </c>
      <c r="K16" s="148">
        <f>K18+K19+K20+K21+K22+K23+K24+K25+K26+K27+K28+K29+K30+K31</f>
        <v>0</v>
      </c>
      <c r="L16" s="70"/>
    </row>
    <row r="17" spans="1:12" ht="12" customHeight="1">
      <c r="A17" s="27" t="s">
        <v>213</v>
      </c>
      <c r="B17" s="28"/>
      <c r="C17" s="148"/>
      <c r="D17" s="156"/>
      <c r="E17" s="156"/>
      <c r="F17" s="148"/>
      <c r="G17" s="148"/>
      <c r="H17" s="148"/>
      <c r="I17" s="148">
        <f t="shared" ref="I17" si="4">J17+K17</f>
        <v>0</v>
      </c>
      <c r="J17" s="148"/>
      <c r="K17" s="155"/>
      <c r="L17" s="70"/>
    </row>
    <row r="18" spans="1:12" ht="14.25" customHeight="1">
      <c r="A18" s="27" t="s">
        <v>214</v>
      </c>
      <c r="B18" s="17">
        <v>211</v>
      </c>
      <c r="C18" s="148">
        <f>D18+E18</f>
        <v>0</v>
      </c>
      <c r="D18" s="156"/>
      <c r="E18" s="156"/>
      <c r="F18" s="148">
        <f t="shared" ref="F18:F31" si="5">G18+H18</f>
        <v>0</v>
      </c>
      <c r="G18" s="156"/>
      <c r="H18" s="156"/>
      <c r="I18" s="148">
        <f>J18+K18</f>
        <v>0</v>
      </c>
      <c r="J18" s="156"/>
      <c r="K18" s="157"/>
      <c r="L18" s="70"/>
    </row>
    <row r="19" spans="1:12" ht="12" customHeight="1">
      <c r="A19" s="27" t="s">
        <v>215</v>
      </c>
      <c r="B19" s="17">
        <v>212</v>
      </c>
      <c r="C19" s="148">
        <f t="shared" ref="C19:C31" si="6">D19+E19</f>
        <v>0</v>
      </c>
      <c r="D19" s="156"/>
      <c r="E19" s="156"/>
      <c r="F19" s="148">
        <f t="shared" si="5"/>
        <v>0</v>
      </c>
      <c r="G19" s="156"/>
      <c r="H19" s="156"/>
      <c r="I19" s="148">
        <f t="shared" ref="I19:I21" si="7">J19+K19</f>
        <v>0</v>
      </c>
      <c r="J19" s="156"/>
      <c r="K19" s="157"/>
      <c r="L19" s="70"/>
    </row>
    <row r="20" spans="1:12" ht="22.5" customHeight="1">
      <c r="A20" s="27" t="s">
        <v>216</v>
      </c>
      <c r="B20" s="17">
        <v>213</v>
      </c>
      <c r="C20" s="148">
        <f t="shared" si="6"/>
        <v>0</v>
      </c>
      <c r="D20" s="156"/>
      <c r="E20" s="156"/>
      <c r="F20" s="148">
        <f t="shared" si="5"/>
        <v>0</v>
      </c>
      <c r="G20" s="156"/>
      <c r="H20" s="156"/>
      <c r="I20" s="148">
        <f t="shared" si="7"/>
        <v>0</v>
      </c>
      <c r="J20" s="156"/>
      <c r="K20" s="157"/>
      <c r="L20" s="70"/>
    </row>
    <row r="21" spans="1:12" ht="17.25" customHeight="1">
      <c r="A21" s="27" t="s">
        <v>217</v>
      </c>
      <c r="B21" s="17">
        <v>221</v>
      </c>
      <c r="C21" s="148">
        <f t="shared" si="6"/>
        <v>0</v>
      </c>
      <c r="D21" s="156"/>
      <c r="E21" s="156"/>
      <c r="F21" s="148">
        <f t="shared" si="5"/>
        <v>0</v>
      </c>
      <c r="G21" s="156"/>
      <c r="H21" s="156"/>
      <c r="I21" s="148">
        <f t="shared" si="7"/>
        <v>0</v>
      </c>
      <c r="J21" s="156"/>
      <c r="K21" s="157"/>
      <c r="L21" s="70"/>
    </row>
    <row r="22" spans="1:12" ht="16.5" customHeight="1">
      <c r="A22" s="27" t="s">
        <v>218</v>
      </c>
      <c r="B22" s="17">
        <v>222</v>
      </c>
      <c r="C22" s="148">
        <f t="shared" si="6"/>
        <v>0</v>
      </c>
      <c r="D22" s="156"/>
      <c r="E22" s="156"/>
      <c r="F22" s="148">
        <f t="shared" si="5"/>
        <v>0</v>
      </c>
      <c r="G22" s="156"/>
      <c r="H22" s="156"/>
      <c r="I22" s="148">
        <f>J22+K22</f>
        <v>0</v>
      </c>
      <c r="J22" s="156"/>
      <c r="K22" s="157"/>
      <c r="L22" s="70"/>
    </row>
    <row r="23" spans="1:12" ht="15" customHeight="1">
      <c r="A23" s="27" t="s">
        <v>219</v>
      </c>
      <c r="B23" s="17">
        <v>223</v>
      </c>
      <c r="C23" s="148">
        <f t="shared" si="6"/>
        <v>356.1</v>
      </c>
      <c r="D23" s="156"/>
      <c r="E23" s="156">
        <v>356.1</v>
      </c>
      <c r="F23" s="148">
        <f t="shared" si="5"/>
        <v>0</v>
      </c>
      <c r="G23" s="156"/>
      <c r="H23" s="156"/>
      <c r="I23" s="148">
        <f t="shared" ref="I23:I31" si="8">J23+K23</f>
        <v>0</v>
      </c>
      <c r="J23" s="156"/>
      <c r="K23" s="157"/>
      <c r="L23" s="70"/>
    </row>
    <row r="24" spans="1:12" ht="33" customHeight="1">
      <c r="A24" s="27" t="s">
        <v>220</v>
      </c>
      <c r="B24" s="17">
        <v>224</v>
      </c>
      <c r="C24" s="148">
        <f t="shared" si="6"/>
        <v>0</v>
      </c>
      <c r="D24" s="156"/>
      <c r="E24" s="156"/>
      <c r="F24" s="148">
        <f t="shared" si="5"/>
        <v>0</v>
      </c>
      <c r="G24" s="156"/>
      <c r="H24" s="156"/>
      <c r="I24" s="148">
        <f t="shared" si="8"/>
        <v>0</v>
      </c>
      <c r="J24" s="156"/>
      <c r="K24" s="157"/>
      <c r="L24" s="70"/>
    </row>
    <row r="25" spans="1:12" ht="30.75" customHeight="1">
      <c r="A25" s="27" t="s">
        <v>221</v>
      </c>
      <c r="B25" s="17">
        <v>225</v>
      </c>
      <c r="C25" s="148">
        <f t="shared" si="6"/>
        <v>0</v>
      </c>
      <c r="D25" s="156"/>
      <c r="E25" s="156"/>
      <c r="F25" s="148">
        <f t="shared" si="5"/>
        <v>0</v>
      </c>
      <c r="G25" s="156"/>
      <c r="H25" s="156"/>
      <c r="I25" s="148">
        <f t="shared" si="8"/>
        <v>0</v>
      </c>
      <c r="J25" s="156"/>
      <c r="K25" s="157"/>
      <c r="L25" s="70"/>
    </row>
    <row r="26" spans="1:12" ht="17.25" customHeight="1">
      <c r="A26" s="27" t="s">
        <v>222</v>
      </c>
      <c r="B26" s="17">
        <v>226</v>
      </c>
      <c r="C26" s="148">
        <f t="shared" si="6"/>
        <v>0</v>
      </c>
      <c r="D26" s="156"/>
      <c r="E26" s="156"/>
      <c r="F26" s="148">
        <f t="shared" si="5"/>
        <v>0</v>
      </c>
      <c r="G26" s="156"/>
      <c r="H26" s="156"/>
      <c r="I26" s="148">
        <f t="shared" si="8"/>
        <v>0</v>
      </c>
      <c r="J26" s="156"/>
      <c r="K26" s="157"/>
      <c r="L26" s="70"/>
    </row>
    <row r="27" spans="1:12" ht="33.75" customHeight="1">
      <c r="A27" s="27" t="s">
        <v>223</v>
      </c>
      <c r="B27" s="17">
        <v>241</v>
      </c>
      <c r="C27" s="148">
        <f t="shared" si="6"/>
        <v>0</v>
      </c>
      <c r="D27" s="156"/>
      <c r="E27" s="156"/>
      <c r="F27" s="148">
        <f t="shared" si="5"/>
        <v>0</v>
      </c>
      <c r="G27" s="156"/>
      <c r="H27" s="156"/>
      <c r="I27" s="148">
        <f t="shared" si="8"/>
        <v>0</v>
      </c>
      <c r="J27" s="156"/>
      <c r="K27" s="157"/>
      <c r="L27" s="70"/>
    </row>
    <row r="28" spans="1:12" ht="15.75" customHeight="1">
      <c r="A28" s="27" t="s">
        <v>224</v>
      </c>
      <c r="B28" s="17">
        <v>260</v>
      </c>
      <c r="C28" s="148">
        <f t="shared" si="6"/>
        <v>0</v>
      </c>
      <c r="D28" s="156"/>
      <c r="E28" s="156"/>
      <c r="F28" s="148">
        <f t="shared" si="5"/>
        <v>0</v>
      </c>
      <c r="G28" s="156"/>
      <c r="H28" s="156"/>
      <c r="I28" s="148">
        <f t="shared" si="8"/>
        <v>0</v>
      </c>
      <c r="J28" s="156"/>
      <c r="K28" s="157"/>
      <c r="L28" s="70"/>
    </row>
    <row r="29" spans="1:12" ht="18.75" customHeight="1">
      <c r="A29" s="27" t="s">
        <v>225</v>
      </c>
      <c r="B29" s="17">
        <v>290</v>
      </c>
      <c r="C29" s="148">
        <f t="shared" si="6"/>
        <v>3823.3</v>
      </c>
      <c r="D29" s="156">
        <v>3823.3</v>
      </c>
      <c r="E29" s="156"/>
      <c r="F29" s="148">
        <f t="shared" si="5"/>
        <v>0</v>
      </c>
      <c r="G29" s="156"/>
      <c r="H29" s="156"/>
      <c r="I29" s="148">
        <f t="shared" si="8"/>
        <v>0</v>
      </c>
      <c r="J29" s="156">
        <v>0</v>
      </c>
      <c r="K29" s="157"/>
      <c r="L29" s="70"/>
    </row>
    <row r="30" spans="1:12" ht="27" customHeight="1">
      <c r="A30" s="27" t="s">
        <v>226</v>
      </c>
      <c r="B30" s="17">
        <v>310</v>
      </c>
      <c r="C30" s="148">
        <f t="shared" si="6"/>
        <v>0</v>
      </c>
      <c r="D30" s="156"/>
      <c r="E30" s="156"/>
      <c r="F30" s="148">
        <f t="shared" si="5"/>
        <v>0</v>
      </c>
      <c r="G30" s="156"/>
      <c r="H30" s="156"/>
      <c r="I30" s="148">
        <f t="shared" si="8"/>
        <v>0</v>
      </c>
      <c r="J30" s="156"/>
      <c r="K30" s="157"/>
      <c r="L30" s="70"/>
    </row>
    <row r="31" spans="1:12" ht="27.75" customHeight="1">
      <c r="A31" s="27" t="s">
        <v>227</v>
      </c>
      <c r="B31" s="17">
        <v>340</v>
      </c>
      <c r="C31" s="148">
        <f t="shared" si="6"/>
        <v>6.8</v>
      </c>
      <c r="D31" s="156"/>
      <c r="E31" s="156">
        <v>6.8</v>
      </c>
      <c r="F31" s="156">
        <f t="shared" si="5"/>
        <v>0</v>
      </c>
      <c r="G31" s="156"/>
      <c r="H31" s="156"/>
      <c r="I31" s="148">
        <f t="shared" si="8"/>
        <v>0</v>
      </c>
      <c r="J31" s="156"/>
      <c r="K31" s="157"/>
      <c r="L31" s="70"/>
    </row>
    <row r="32" spans="1:12">
      <c r="J32" s="72"/>
    </row>
    <row r="33" spans="1:7">
      <c r="C33" s="43"/>
      <c r="D33" s="43"/>
      <c r="E33" s="43"/>
      <c r="F33" s="43"/>
      <c r="G33" s="43"/>
    </row>
    <row r="34" spans="1:7">
      <c r="A34" s="189"/>
      <c r="B34" s="189"/>
      <c r="C34" s="190"/>
      <c r="D34" s="190"/>
      <c r="E34" s="49"/>
      <c r="F34" s="45"/>
    </row>
  </sheetData>
  <mergeCells count="27">
    <mergeCell ref="F2:G2"/>
    <mergeCell ref="C3:E3"/>
    <mergeCell ref="F3:H3"/>
    <mergeCell ref="I3:K3"/>
    <mergeCell ref="A10:E10"/>
    <mergeCell ref="A4:B4"/>
    <mergeCell ref="A5:B5"/>
    <mergeCell ref="A3:B3"/>
    <mergeCell ref="A6:B6"/>
    <mergeCell ref="A7:B7"/>
    <mergeCell ref="A8:B8"/>
    <mergeCell ref="C12:E12"/>
    <mergeCell ref="F12:H12"/>
    <mergeCell ref="I12:K12"/>
    <mergeCell ref="J13:J14"/>
    <mergeCell ref="K13:K14"/>
    <mergeCell ref="F13:F14"/>
    <mergeCell ref="A34:B34"/>
    <mergeCell ref="C34:D34"/>
    <mergeCell ref="G13:G14"/>
    <mergeCell ref="H13:H14"/>
    <mergeCell ref="I13:I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9055118110236227" bottom="3.937007874015748E-2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ПРИЛОЖЕНИЕ К СПРАВКЕ</vt:lpstr>
      <vt:lpstr>Расходы!Заголовки_для_печати</vt:lpstr>
      <vt:lpstr>'ПРИЛОЖЕНИЕ К СПРАВКЕ'!Область_печати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2019-02-22T03:04:30Z</cp:lastPrinted>
  <dcterms:created xsi:type="dcterms:W3CDTF">2016-02-11T06:08:17Z</dcterms:created>
  <dcterms:modified xsi:type="dcterms:W3CDTF">2019-02-22T03:28:52Z</dcterms:modified>
</cp:coreProperties>
</file>